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CNICAS METALICAS Lima - Peru\Pueblo Libre\AV. MARIANO CORNEJO 1415-1417\23_AP\232_EnProceso\CdroAreas\"/>
    </mc:Choice>
  </mc:AlternateContent>
  <xr:revisionPtr revIDLastSave="0" documentId="13_ncr:1_{B8A76CFD-F34E-4F27-A3D1-6BCE726B6705}" xr6:coauthVersionLast="47" xr6:coauthVersionMax="47" xr10:uidLastSave="{00000000-0000-0000-0000-000000000000}"/>
  <bookViews>
    <workbookView xWindow="2610" yWindow="-16320" windowWidth="29040" windowHeight="16440" tabRatio="679" activeTab="1" xr2:uid="{00000000-000D-0000-FFFF-FFFF00000000}"/>
  </bookViews>
  <sheets>
    <sheet name="RESUMEN" sheetId="6" r:id="rId1"/>
    <sheet name="AREAS " sheetId="4" r:id="rId2"/>
    <sheet name="UBICACION" sheetId="9" r:id="rId3"/>
    <sheet name="Hoja2" sheetId="8" r:id="rId4"/>
    <sheet name="Hoja1" sheetId="7" state="hidden" r:id="rId5"/>
  </sheets>
  <definedNames>
    <definedName name="_xlnm.Print_Area" localSheetId="1">'AREAS '!$B$1:$X$70</definedName>
    <definedName name="_xlnm.Print_Area" localSheetId="0">RESUMEN!$A$1:$G$43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9" l="1"/>
  <c r="R42" i="4"/>
  <c r="R43" i="4"/>
  <c r="I43" i="4"/>
  <c r="X43" i="4"/>
  <c r="X42" i="4"/>
  <c r="S43" i="4"/>
  <c r="S42" i="4" l="1"/>
  <c r="C33" i="9" l="1"/>
  <c r="M33" i="9" s="1"/>
  <c r="C19" i="9"/>
  <c r="M19" i="9" s="1"/>
  <c r="C20" i="9"/>
  <c r="M20" i="9" s="1"/>
  <c r="C21" i="9"/>
  <c r="M21" i="9" s="1"/>
  <c r="C22" i="9"/>
  <c r="M22" i="9" s="1"/>
  <c r="C23" i="9"/>
  <c r="M23" i="9" s="1"/>
  <c r="C24" i="9"/>
  <c r="M24" i="9" s="1"/>
  <c r="C25" i="9"/>
  <c r="M25" i="9" s="1"/>
  <c r="C26" i="9"/>
  <c r="M26" i="9" s="1"/>
  <c r="C27" i="9"/>
  <c r="M27" i="9" s="1"/>
  <c r="C28" i="9"/>
  <c r="M28" i="9" s="1"/>
  <c r="C29" i="9"/>
  <c r="M29" i="9" s="1"/>
  <c r="C30" i="9"/>
  <c r="M30" i="9" s="1"/>
  <c r="C31" i="9"/>
  <c r="M31" i="9" s="1"/>
  <c r="C7" i="9"/>
  <c r="M7" i="9" s="1"/>
  <c r="C8" i="9"/>
  <c r="M8" i="9" s="1"/>
  <c r="C9" i="9"/>
  <c r="M9" i="9" s="1"/>
  <c r="C10" i="9"/>
  <c r="M10" i="9" s="1"/>
  <c r="C11" i="9"/>
  <c r="M11" i="9" s="1"/>
  <c r="C12" i="9"/>
  <c r="M12" i="9" s="1"/>
  <c r="M38" i="9" s="1"/>
  <c r="K38" i="9" s="1"/>
  <c r="C13" i="9"/>
  <c r="M13" i="9" s="1"/>
  <c r="C14" i="9"/>
  <c r="M14" i="9" s="1"/>
  <c r="C15" i="9"/>
  <c r="M15" i="9" s="1"/>
  <c r="C16" i="9"/>
  <c r="M16" i="9" s="1"/>
  <c r="C17" i="9"/>
  <c r="M17" i="9" s="1"/>
  <c r="C18" i="9"/>
  <c r="M18" i="9" s="1"/>
  <c r="C6" i="9"/>
  <c r="M6" i="9" s="1"/>
  <c r="C43" i="4" l="1"/>
  <c r="C42" i="4"/>
  <c r="U11" i="4" l="1"/>
  <c r="U12" i="4"/>
  <c r="G17" i="4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F17" i="4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E17" i="4"/>
  <c r="E18" i="4" s="1"/>
  <c r="E19" i="4" s="1"/>
  <c r="D17" i="4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C17" i="4"/>
  <c r="C18" i="4" s="1"/>
  <c r="P15" i="4"/>
  <c r="P38" i="4" s="1"/>
  <c r="L51" i="4" s="1"/>
  <c r="C19" i="4" l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F33" i="4"/>
  <c r="F34" i="4" s="1"/>
  <c r="F35" i="4" s="1"/>
  <c r="E20" i="4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A39" i="6"/>
  <c r="C45" i="4" l="1"/>
  <c r="L38" i="4"/>
  <c r="C46" i="4"/>
  <c r="O37" i="4"/>
  <c r="U10" i="4" l="1"/>
  <c r="U13" i="4"/>
  <c r="C44" i="4"/>
  <c r="H57" i="4"/>
  <c r="H59" i="4" s="1"/>
  <c r="B29" i="6"/>
  <c r="A43" i="6"/>
  <c r="A42" i="6"/>
  <c r="A41" i="6"/>
  <c r="A40" i="6"/>
  <c r="A38" i="6"/>
  <c r="B4" i="6"/>
  <c r="A4" i="6"/>
  <c r="B3" i="6"/>
  <c r="A3" i="6"/>
  <c r="G1" i="6"/>
  <c r="B1" i="6"/>
  <c r="W17" i="4"/>
  <c r="W18" i="4" s="1"/>
  <c r="F10" i="6"/>
  <c r="E10" i="6"/>
  <c r="C10" i="6"/>
  <c r="F9" i="6"/>
  <c r="E9" i="6"/>
  <c r="C9" i="6"/>
  <c r="O16" i="4"/>
  <c r="W19" i="4" l="1"/>
  <c r="W20" i="4" s="1"/>
  <c r="W21" i="4" s="1"/>
  <c r="W22" i="4" s="1"/>
  <c r="W23" i="4" s="1"/>
  <c r="W29" i="4" s="1"/>
  <c r="W30" i="4" s="1"/>
  <c r="W31" i="4" s="1"/>
  <c r="W32" i="4" s="1"/>
  <c r="W33" i="4" s="1"/>
  <c r="W34" i="4" s="1"/>
  <c r="W35" i="4" s="1"/>
  <c r="W36" i="4" s="1"/>
  <c r="W24" i="4"/>
  <c r="W25" i="4" s="1"/>
  <c r="W26" i="4" s="1"/>
  <c r="W27" i="4" s="1"/>
  <c r="W28" i="4" s="1"/>
  <c r="U16" i="4"/>
  <c r="H58" i="4" s="1"/>
  <c r="C47" i="4"/>
  <c r="F68" i="4"/>
  <c r="T38" i="4"/>
  <c r="H62" i="4" s="1"/>
  <c r="E24" i="6" s="1"/>
  <c r="A2" i="6"/>
  <c r="B17" i="6"/>
  <c r="B15" i="6"/>
  <c r="F66" i="4"/>
  <c r="B16" i="6" s="1"/>
  <c r="G2" i="6"/>
  <c r="F69" i="4"/>
  <c r="F67" i="4"/>
  <c r="S38" i="4"/>
  <c r="H61" i="4" s="1"/>
  <c r="R38" i="4"/>
  <c r="B34" i="6" s="1"/>
  <c r="B31" i="6"/>
  <c r="X16" i="4"/>
  <c r="X17" i="4" s="1"/>
  <c r="X18" i="4" s="1"/>
  <c r="X19" i="4" s="1"/>
  <c r="U14" i="4"/>
  <c r="E18" i="6"/>
  <c r="B18" i="6"/>
  <c r="B7" i="6"/>
  <c r="X20" i="4" l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E23" i="6"/>
  <c r="O17" i="4"/>
  <c r="L47" i="4"/>
  <c r="I47" i="4"/>
  <c r="F62" i="4"/>
  <c r="B24" i="6" s="1"/>
  <c r="O24" i="4" l="1"/>
  <c r="U24" i="4" s="1"/>
  <c r="U17" i="4"/>
  <c r="U15" i="4"/>
  <c r="Q38" i="4"/>
  <c r="B10" i="7"/>
  <c r="O18" i="4"/>
  <c r="U18" i="4" s="1"/>
  <c r="L44" i="4"/>
  <c r="I44" i="4"/>
  <c r="Q52" i="4"/>
  <c r="O25" i="4" l="1"/>
  <c r="U25" i="4" s="1"/>
  <c r="J59" i="4"/>
  <c r="E17" i="6" s="1"/>
  <c r="J9" i="7"/>
  <c r="B9" i="7"/>
  <c r="B7" i="7"/>
  <c r="O19" i="4"/>
  <c r="F64" i="4"/>
  <c r="X37" i="4"/>
  <c r="O26" i="4" l="1"/>
  <c r="U26" i="4" s="1"/>
  <c r="L46" i="4"/>
  <c r="I46" i="4"/>
  <c r="F11" i="6"/>
  <c r="U19" i="4"/>
  <c r="O20" i="4"/>
  <c r="U20" i="4" s="1"/>
  <c r="H64" i="4"/>
  <c r="E26" i="6" s="1"/>
  <c r="B26" i="6"/>
  <c r="O27" i="4" l="1"/>
  <c r="U27" i="4" s="1"/>
  <c r="O28" i="4"/>
  <c r="U28" i="4" s="1"/>
  <c r="C11" i="6"/>
  <c r="L43" i="4"/>
  <c r="O21" i="4"/>
  <c r="U21" i="4" s="1"/>
  <c r="O22" i="4" l="1"/>
  <c r="O23" i="4" l="1"/>
  <c r="U23" i="4" s="1"/>
  <c r="U22" i="4"/>
  <c r="O29" i="4" l="1"/>
  <c r="U29" i="4" s="1"/>
  <c r="O30" i="4" l="1"/>
  <c r="U30" i="4" s="1"/>
  <c r="I42" i="4"/>
  <c r="L42" i="4"/>
  <c r="O31" i="4" l="1"/>
  <c r="U31" i="4" s="1"/>
  <c r="U37" i="4"/>
  <c r="B32" i="6"/>
  <c r="O32" i="4" l="1"/>
  <c r="U32" i="4" s="1"/>
  <c r="O33" i="4" l="1"/>
  <c r="U33" i="4" s="1"/>
  <c r="O34" i="4" l="1"/>
  <c r="U34" i="4" s="1"/>
  <c r="O35" i="4" l="1"/>
  <c r="U35" i="4" s="1"/>
  <c r="J6" i="7"/>
  <c r="B6" i="7"/>
  <c r="B4" i="7" l="1"/>
  <c r="M6" i="7" s="1"/>
  <c r="O36" i="4"/>
  <c r="L45" i="4" l="1"/>
  <c r="L48" i="4" s="1"/>
  <c r="F61" i="4" s="1"/>
  <c r="B23" i="6" s="1"/>
  <c r="E11" i="6"/>
  <c r="I45" i="4"/>
  <c r="I48" i="4" s="1"/>
  <c r="H66" i="4" s="1"/>
  <c r="C41" i="4"/>
  <c r="U36" i="4"/>
  <c r="O38" i="4"/>
  <c r="M7" i="7"/>
  <c r="M9" i="7"/>
  <c r="M10" i="7"/>
  <c r="U38" i="4" l="1"/>
  <c r="B35" i="6" s="1"/>
  <c r="C32" i="9"/>
  <c r="M32" i="9" s="1"/>
  <c r="M35" i="9" s="1"/>
  <c r="M11" i="7"/>
  <c r="L9" i="7"/>
  <c r="B30" i="6"/>
  <c r="B33" i="6" s="1"/>
  <c r="L6" i="7"/>
  <c r="H65" i="4"/>
  <c r="E15" i="6" s="1"/>
  <c r="E16" i="6"/>
  <c r="G44" i="4"/>
  <c r="G47" i="4"/>
  <c r="G43" i="4"/>
  <c r="G42" i="4"/>
  <c r="G46" i="4"/>
  <c r="J61" i="4"/>
  <c r="Q42" i="4"/>
  <c r="F63" i="4" s="1"/>
  <c r="B13" i="6"/>
  <c r="E12" i="6" s="1"/>
  <c r="G45" i="4"/>
  <c r="G48" i="4" l="1"/>
  <c r="H63" i="4"/>
  <c r="E25" i="6" s="1"/>
  <c r="B25" i="6"/>
  <c r="C12" i="6"/>
  <c r="F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tc={4802047A-CF49-4B2C-B661-A92C135CD593}</author>
  </authors>
  <commentList>
    <comment ref="A4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OCULTAR CELDAS CUANDO CALCULO DE AREAS MIVIVIENDA NO SEA NECESARIO</t>
      </text>
    </comment>
  </commentList>
</comments>
</file>

<file path=xl/sharedStrings.xml><?xml version="1.0" encoding="utf-8"?>
<sst xmlns="http://schemas.openxmlformats.org/spreadsheetml/2006/main" count="253" uniqueCount="160">
  <si>
    <t xml:space="preserve">FECHA  </t>
  </si>
  <si>
    <t xml:space="preserve"> </t>
  </si>
  <si>
    <t>RESUMEN CUADRO DE AREAS</t>
  </si>
  <si>
    <t xml:space="preserve">AREA DE TERRENO (M²) TOTAL </t>
  </si>
  <si>
    <t>1D</t>
  </si>
  <si>
    <t>2D</t>
  </si>
  <si>
    <t>AREAS  DPTO.</t>
  </si>
  <si>
    <t xml:space="preserve">N° DPTOS   </t>
  </si>
  <si>
    <t xml:space="preserve">PORCENTAJE </t>
  </si>
  <si>
    <t>TOTAL DPTOS</t>
  </si>
  <si>
    <t xml:space="preserve">NORMA </t>
  </si>
  <si>
    <t xml:space="preserve">PROYECTO </t>
  </si>
  <si>
    <t>DENSIDAD</t>
  </si>
  <si>
    <t>AREA LIBRE</t>
  </si>
  <si>
    <t>N" PISOS</t>
  </si>
  <si>
    <t xml:space="preserve">N" SOTANOS </t>
  </si>
  <si>
    <t>ESTACIONAMIENTOS</t>
  </si>
  <si>
    <t xml:space="preserve">AREAS  GENERALES </t>
  </si>
  <si>
    <t>NOTAS</t>
  </si>
  <si>
    <t xml:space="preserve">FECHA </t>
  </si>
  <si>
    <t>AREA TERRENO:</t>
  </si>
  <si>
    <t>DISTRITO:</t>
  </si>
  <si>
    <t>ZONIFICACION:</t>
  </si>
  <si>
    <t>NIVELES</t>
  </si>
  <si>
    <t>TOTAL TECHADA TOTAL (m²)</t>
  </si>
  <si>
    <t>ALTURA DE PISO A PISO</t>
  </si>
  <si>
    <t>NPT</t>
  </si>
  <si>
    <t>bicicletas</t>
  </si>
  <si>
    <t>TORRE VIVIENDA</t>
  </si>
  <si>
    <t>AREA  (m²)</t>
  </si>
  <si>
    <t>CANTIDAD</t>
  </si>
  <si>
    <t>VIVIENDA</t>
  </si>
  <si>
    <t>COMERCIO</t>
  </si>
  <si>
    <t>SOTANO 2</t>
  </si>
  <si>
    <t>SOTANO 1</t>
  </si>
  <si>
    <t>AZOTEA</t>
  </si>
  <si>
    <t>SUBTOTAL</t>
  </si>
  <si>
    <t xml:space="preserve">DEPARTAMENTOS </t>
  </si>
  <si>
    <t>3D</t>
  </si>
  <si>
    <t xml:space="preserve">CUADRO RESUMEN </t>
  </si>
  <si>
    <t>NORMA</t>
  </si>
  <si>
    <t>PROYECTO</t>
  </si>
  <si>
    <t>NOTA</t>
  </si>
  <si>
    <t>AREA DE TERRENO</t>
  </si>
  <si>
    <t>AREA OCUPADA (1°  NIVEL)</t>
  </si>
  <si>
    <t>* Las áreas pueden ser variables de acuerdo al desarrollo del proyecto</t>
  </si>
  <si>
    <t>ALTURA MAXIMA (+ 387-MM)</t>
  </si>
  <si>
    <t>BICICLETAS</t>
  </si>
  <si>
    <t xml:space="preserve">ZONFICACION </t>
  </si>
  <si>
    <t>BASE NORMATIVA</t>
  </si>
  <si>
    <t>CABIDA</t>
  </si>
  <si>
    <t>HABITANTES</t>
  </si>
  <si>
    <t xml:space="preserve">VIV </t>
  </si>
  <si>
    <t>SOTANO 3</t>
  </si>
  <si>
    <t>SOTANO 4</t>
  </si>
  <si>
    <t xml:space="preserve"> CABIDA </t>
  </si>
  <si>
    <t>1 CADA VIV</t>
  </si>
  <si>
    <t>N° BICICLETAS VIVIENDA</t>
  </si>
  <si>
    <t>N° BICICLETAS COMERCIO</t>
  </si>
  <si>
    <t xml:space="preserve">N° AUTOS COMERCIO </t>
  </si>
  <si>
    <t>N° AUTOS VIVIENDA</t>
  </si>
  <si>
    <t>5% AREA ESTAC</t>
  </si>
  <si>
    <t>BICIC</t>
  </si>
  <si>
    <t>NORMA BICICLETAS VIVIENDAS</t>
  </si>
  <si>
    <t>NORMA BICIC COMERCIO</t>
  </si>
  <si>
    <t>EDIFICIO MULTIFAMILIAR</t>
  </si>
  <si>
    <t>ORDENANZA 2361-MML</t>
  </si>
  <si>
    <t>LC 1</t>
  </si>
  <si>
    <t>HAB/HA</t>
  </si>
  <si>
    <t>HAB</t>
  </si>
  <si>
    <t>HAB.</t>
  </si>
  <si>
    <t>2D-M</t>
  </si>
  <si>
    <t>MONO</t>
  </si>
  <si>
    <t>TOTAL</t>
  </si>
  <si>
    <t>ESTAC.</t>
  </si>
  <si>
    <t>1 CADA 3 Viv</t>
  </si>
  <si>
    <t>NORM.</t>
  </si>
  <si>
    <t>CTO BOMBAS</t>
  </si>
  <si>
    <t xml:space="preserve">* ESTA CABIDA HA SIDO DESARROLLADA SEGÚN LA NORMATIVA ORDENANZA 2361 </t>
  </si>
  <si>
    <t>* EL 50 % DEL TOTAL AREA VENDIBLE TECHADA DEBE CALZAR CON MONTO MI VIVIENDA COMO MINIMO</t>
  </si>
  <si>
    <t>* SE DEBE REVISAR LA CABIDA CON LA FICHA DE REGISTROS PUBLICOS Y EL PLANO TOPOGRAFICO, YA QUE PUEDE INFLUIR EN SU PLANTEAMIENTO</t>
  </si>
  <si>
    <t>* No incluye área de equipamiento ni de instalaciones</t>
  </si>
  <si>
    <t>%</t>
  </si>
  <si>
    <t>Area</t>
  </si>
  <si>
    <t>% Area</t>
  </si>
  <si>
    <t xml:space="preserve">DPTO DE 55 M2 </t>
  </si>
  <si>
    <t xml:space="preserve">DPTO DE 40 M2 </t>
  </si>
  <si>
    <t xml:space="preserve">DPTO DE 70 M2 </t>
  </si>
  <si>
    <t xml:space="preserve">DPTO DE 65 M2 </t>
  </si>
  <si>
    <t>CALCULO AREAS DEPARTAMENTOS DENTRO DE MONTO MIVIVIENDA - ORD 2361-MML</t>
  </si>
  <si>
    <t>DEPARTAMENTOS NO INCLUIDOS EN MONTO MIVIVIENDA</t>
  </si>
  <si>
    <t>DEPARTAMENTOS INCLUIDOS EN MONTO MIVIVIENDA</t>
  </si>
  <si>
    <t>VER</t>
  </si>
  <si>
    <t>0.75 x 2.00</t>
  </si>
  <si>
    <t>AREA DE TERRENO (M²)</t>
  </si>
  <si>
    <t>AREA VENDIBLE VIVIENDA  (M²)</t>
  </si>
  <si>
    <t>AREA VENDIBLE COMERCIO  (M²)</t>
  </si>
  <si>
    <t>AREA  COMUN  (M²)</t>
  </si>
  <si>
    <t>AREA  CONSTRUIDA TORRE  (M²)</t>
  </si>
  <si>
    <t>AREA  CONSTRUIDA SOTANOS  (M²)</t>
  </si>
  <si>
    <t>AREA TOTAL CONSTRUIDA  (M²)</t>
  </si>
  <si>
    <t>m²</t>
  </si>
  <si>
    <t>PARCIAL VENDIBLE VIVIENDA (m²)</t>
  </si>
  <si>
    <t xml:space="preserve">  AREA VENDIBLE COMERCIO (m²)</t>
  </si>
  <si>
    <t>AREA COMUN (m²)</t>
  </si>
  <si>
    <t>40 m²</t>
  </si>
  <si>
    <t>1 CADA 50 m² 
AREA VENDIBLE</t>
  </si>
  <si>
    <t>COLOCAR AREA CTO BOMBAS Y CISTERNA</t>
  </si>
  <si>
    <t>AREA DE TRATAMIENTO URBANO II</t>
  </si>
  <si>
    <t>AV. MARIANO CORNEJO 1415</t>
  </si>
  <si>
    <t>PUEBLO LIBRE</t>
  </si>
  <si>
    <t>RDA</t>
  </si>
  <si>
    <t xml:space="preserve">1.5 (A+r) = 59.25ML </t>
  </si>
  <si>
    <t>2D+E-K</t>
  </si>
  <si>
    <t>22 PISOS (58.24 ML)</t>
  </si>
  <si>
    <t>AUTOS COMERC.</t>
  </si>
  <si>
    <t>68-70 m²</t>
  </si>
  <si>
    <t>54-56 m²</t>
  </si>
  <si>
    <t>REVISION 5</t>
  </si>
  <si>
    <t>24.03.2026</t>
  </si>
  <si>
    <t>CISTERNA</t>
  </si>
  <si>
    <t>3D-K</t>
  </si>
  <si>
    <t>CUADRO DE ÁREAS (m2)</t>
  </si>
  <si>
    <t>NUEVA</t>
  </si>
  <si>
    <t>EXISTENTE</t>
  </si>
  <si>
    <t>DEMOLICIÓN</t>
  </si>
  <si>
    <t>AMPLIACIÓN</t>
  </si>
  <si>
    <t>REMODELACIÓN</t>
  </si>
  <si>
    <t>SOTANO 5</t>
  </si>
  <si>
    <t>1º PISO</t>
  </si>
  <si>
    <t>2º PISO</t>
  </si>
  <si>
    <t>3º PISO</t>
  </si>
  <si>
    <t>4º PISO</t>
  </si>
  <si>
    <t>5º PISO</t>
  </si>
  <si>
    <t>6º PISO</t>
  </si>
  <si>
    <t>7º PISO</t>
  </si>
  <si>
    <t>8º PISO</t>
  </si>
  <si>
    <t>AREA TECHADA TOTAL</t>
  </si>
  <si>
    <t>OTRAS INSTALACIONES (**) - Cisterna uso doméstico, Cisterna agua contra incendios</t>
  </si>
  <si>
    <t>ÁREA LIBRE</t>
  </si>
  <si>
    <t>ÁREA TERRENO</t>
  </si>
  <si>
    <t>9º PISO</t>
  </si>
  <si>
    <t>10º PISO</t>
  </si>
  <si>
    <t>11º PISO</t>
  </si>
  <si>
    <t>12º PISO</t>
  </si>
  <si>
    <t>13º PISO</t>
  </si>
  <si>
    <t>14º PISO</t>
  </si>
  <si>
    <t>15º PISO</t>
  </si>
  <si>
    <t>16º PISO</t>
  </si>
  <si>
    <t>17º PISO</t>
  </si>
  <si>
    <t>18º PISO</t>
  </si>
  <si>
    <t>19º PISO</t>
  </si>
  <si>
    <t>20º PISO</t>
  </si>
  <si>
    <t>21º PISO</t>
  </si>
  <si>
    <t>22º PISO</t>
  </si>
  <si>
    <t>VIS</t>
  </si>
  <si>
    <t>FUERA DEL VIS</t>
  </si>
  <si>
    <t>PISOS</t>
  </si>
  <si>
    <t>SUB-TOTAL</t>
  </si>
  <si>
    <t>AREA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</si>
</sst>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_ * #,##0.00_ ;_ * \-#,##0.00_ ;_ * \-??_ ;_ @_ "/>
    <numFmt numFmtId="166" formatCode="_-* #,##0.00_-;\-* #,##0.00_-;_-* \-??_-;_-@_-"/>
    <numFmt numFmtId="167" formatCode="0.00\ &quot;m²&quot;"/>
    <numFmt numFmtId="168" formatCode="0_);[Red]\(0\)"/>
    <numFmt numFmtId="169" formatCode="#,##0.00_ ;\-#,##0.00\ "/>
    <numFmt numFmtId="170" formatCode="0\ &quot;m²&quot;"/>
    <numFmt numFmtId="171" formatCode="0.000"/>
    <numFmt numFmtId="172" formatCode="#,##0.00\ &quot;m²&quot;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theme="0"/>
      <name val="Century Gothic"/>
      <family val="2"/>
    </font>
    <font>
      <sz val="14"/>
      <name val="Century Gothic"/>
      <family val="2"/>
    </font>
    <font>
      <sz val="14"/>
      <color indexed="8"/>
      <name val="Century Gothic"/>
      <family val="2"/>
    </font>
    <font>
      <sz val="14"/>
      <color theme="0"/>
      <name val="Century Gothic"/>
      <family val="2"/>
    </font>
    <font>
      <sz val="14"/>
      <color rgb="FFFF000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1"/>
      <color rgb="FFFF0000"/>
      <name val="Century Gothic"/>
      <family val="2"/>
    </font>
    <font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b/>
      <sz val="12"/>
      <color rgb="FFFF0000"/>
      <name val="Century Gothic"/>
      <family val="2"/>
    </font>
    <font>
      <b/>
      <sz val="14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color rgb="FFEE0000"/>
      <name val="Century Gothic"/>
      <family val="2"/>
    </font>
    <font>
      <b/>
      <sz val="11"/>
      <color rgb="FFFF0000"/>
      <name val="Century Gothic"/>
      <family val="2"/>
    </font>
    <font>
      <sz val="12"/>
      <color indexed="8"/>
      <name val="Century Gothic"/>
      <family val="2"/>
    </font>
    <font>
      <u/>
      <sz val="12"/>
      <name val="Century Gothic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Calibri"/>
      <charset val="134"/>
      <scheme val="minor"/>
    </font>
    <font>
      <sz val="11"/>
      <color indexed="8"/>
      <name val="Calibri"/>
      <family val="2"/>
      <charset val="1"/>
    </font>
    <font>
      <b/>
      <sz val="16"/>
      <color rgb="FFFF000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8959B"/>
        <bgColor indexed="64"/>
      </patternFill>
    </fill>
    <fill>
      <patternFill patternType="solid">
        <fgColor rgb="FF9FBCBF"/>
        <bgColor indexed="64"/>
      </patternFill>
    </fill>
    <fill>
      <patternFill patternType="solid">
        <fgColor rgb="FFC3D9D8"/>
        <bgColor indexed="64"/>
      </patternFill>
    </fill>
    <fill>
      <patternFill patternType="solid">
        <fgColor rgb="FFE7EEEF"/>
        <bgColor indexed="64"/>
      </patternFill>
    </fill>
    <fill>
      <patternFill patternType="solid">
        <fgColor rgb="FFC5D6D9"/>
        <bgColor indexed="64"/>
      </patternFill>
    </fill>
    <fill>
      <patternFill patternType="solid">
        <fgColor rgb="FF94B7BA"/>
        <bgColor indexed="64"/>
      </patternFill>
    </fill>
    <fill>
      <patternFill patternType="solid">
        <fgColor rgb="FFC5CC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0EBF7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8C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165" fontId="8" fillId="0" borderId="0"/>
    <xf numFmtId="166" fontId="8" fillId="0" borderId="0"/>
    <xf numFmtId="0" fontId="9" fillId="0" borderId="0"/>
    <xf numFmtId="9" fontId="8" fillId="0" borderId="0"/>
    <xf numFmtId="0" fontId="2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/>
  </cellStyleXfs>
  <cellXfs count="62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0" fillId="2" borderId="0" xfId="0" applyNumberForma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" fontId="13" fillId="10" borderId="9" xfId="0" applyNumberFormat="1" applyFont="1" applyFill="1" applyBorder="1" applyAlignment="1">
      <alignment horizontal="center" vertical="center"/>
    </xf>
    <xf numFmtId="1" fontId="13" fillId="12" borderId="13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Alignment="1">
      <alignment vertical="center"/>
    </xf>
    <xf numFmtId="4" fontId="1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" fontId="4" fillId="5" borderId="22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" fontId="4" fillId="7" borderId="47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9" fontId="5" fillId="0" borderId="46" xfId="2" applyFont="1" applyBorder="1" applyAlignment="1">
      <alignment vertical="center"/>
    </xf>
    <xf numFmtId="1" fontId="13" fillId="11" borderId="43" xfId="0" applyNumberFormat="1" applyFont="1" applyFill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9" fontId="5" fillId="0" borderId="28" xfId="2" applyFont="1" applyBorder="1" applyAlignment="1">
      <alignment vertical="center"/>
    </xf>
    <xf numFmtId="1" fontId="3" fillId="9" borderId="2" xfId="0" applyNumberFormat="1" applyFont="1" applyFill="1" applyBorder="1" applyAlignment="1">
      <alignment vertical="center"/>
    </xf>
    <xf numFmtId="1" fontId="3" fillId="9" borderId="23" xfId="0" applyNumberFormat="1" applyFont="1" applyFill="1" applyBorder="1" applyAlignment="1">
      <alignment vertical="center"/>
    </xf>
    <xf numFmtId="9" fontId="5" fillId="0" borderId="19" xfId="2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1" fontId="13" fillId="14" borderId="20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9" fontId="5" fillId="0" borderId="33" xfId="2" applyFont="1" applyBorder="1" applyAlignment="1">
      <alignment vertical="center"/>
    </xf>
    <xf numFmtId="9" fontId="4" fillId="0" borderId="14" xfId="0" applyNumberFormat="1" applyFont="1" applyBorder="1" applyAlignment="1">
      <alignment vertical="center"/>
    </xf>
    <xf numFmtId="0" fontId="12" fillId="16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4" fontId="20" fillId="2" borderId="2" xfId="0" applyNumberFormat="1" applyFont="1" applyFill="1" applyBorder="1" applyAlignment="1">
      <alignment horizontal="center" vertical="center"/>
    </xf>
    <xf numFmtId="4" fontId="21" fillId="2" borderId="2" xfId="3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4" fontId="18" fillId="2" borderId="23" xfId="0" applyNumberFormat="1" applyFont="1" applyFill="1" applyBorder="1" applyAlignment="1">
      <alignment horizontal="center" vertical="center"/>
    </xf>
    <xf numFmtId="4" fontId="23" fillId="2" borderId="2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horizontal="right" vertical="center"/>
    </xf>
    <xf numFmtId="4" fontId="24" fillId="2" borderId="2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horizontal="left" vertical="center"/>
    </xf>
    <xf numFmtId="4" fontId="24" fillId="2" borderId="23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4" fontId="16" fillId="0" borderId="44" xfId="0" applyNumberFormat="1" applyFont="1" applyBorder="1" applyAlignment="1">
      <alignment horizontal="center" vertical="center" wrapText="1"/>
    </xf>
    <xf numFmtId="4" fontId="28" fillId="0" borderId="9" xfId="0" applyNumberFormat="1" applyFont="1" applyBorder="1" applyAlignment="1">
      <alignment horizontal="center" vertical="center"/>
    </xf>
    <xf numFmtId="4" fontId="28" fillId="8" borderId="45" xfId="0" applyNumberFormat="1" applyFont="1" applyFill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4" fontId="25" fillId="3" borderId="9" xfId="0" applyNumberFormat="1" applyFont="1" applyFill="1" applyBorder="1" applyAlignment="1">
      <alignment horizontal="center" vertical="center" wrapText="1"/>
    </xf>
    <xf numFmtId="4" fontId="26" fillId="2" borderId="9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4" fontId="30" fillId="0" borderId="26" xfId="0" applyNumberFormat="1" applyFont="1" applyBorder="1" applyAlignment="1">
      <alignment vertical="center"/>
    </xf>
    <xf numFmtId="4" fontId="30" fillId="0" borderId="8" xfId="0" applyNumberFormat="1" applyFont="1" applyBorder="1" applyAlignment="1">
      <alignment vertical="center"/>
    </xf>
    <xf numFmtId="4" fontId="28" fillId="0" borderId="27" xfId="0" applyNumberFormat="1" applyFont="1" applyBorder="1" applyAlignment="1">
      <alignment horizontal="center" vertical="center"/>
    </xf>
    <xf numFmtId="4" fontId="28" fillId="0" borderId="19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center" vertical="center"/>
    </xf>
    <xf numFmtId="4" fontId="28" fillId="3" borderId="19" xfId="0" applyNumberFormat="1" applyFont="1" applyFill="1" applyBorder="1" applyAlignment="1">
      <alignment horizontal="center" vertical="center"/>
    </xf>
    <xf numFmtId="4" fontId="29" fillId="2" borderId="0" xfId="0" applyNumberFormat="1" applyFont="1" applyFill="1" applyAlignment="1">
      <alignment horizontal="center" vertical="center"/>
    </xf>
    <xf numFmtId="4" fontId="31" fillId="2" borderId="1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4" fontId="28" fillId="8" borderId="60" xfId="0" applyNumberFormat="1" applyFont="1" applyFill="1" applyBorder="1" applyAlignment="1">
      <alignment horizontal="center" vertical="center"/>
    </xf>
    <xf numFmtId="4" fontId="30" fillId="0" borderId="29" xfId="0" applyNumberFormat="1" applyFont="1" applyBorder="1" applyAlignment="1">
      <alignment vertical="center"/>
    </xf>
    <xf numFmtId="4" fontId="30" fillId="0" borderId="30" xfId="0" applyNumberFormat="1" applyFont="1" applyBorder="1" applyAlignment="1">
      <alignment vertical="center"/>
    </xf>
    <xf numFmtId="4" fontId="28" fillId="0" borderId="32" xfId="0" applyNumberFormat="1" applyFont="1" applyBorder="1" applyAlignment="1">
      <alignment horizontal="center" vertical="center"/>
    </xf>
    <xf numFmtId="4" fontId="28" fillId="0" borderId="20" xfId="0" applyNumberFormat="1" applyFont="1" applyBorder="1" applyAlignment="1">
      <alignment horizontal="center" vertical="center"/>
    </xf>
    <xf numFmtId="4" fontId="28" fillId="8" borderId="61" xfId="0" applyNumberFormat="1" applyFont="1" applyFill="1" applyBorder="1" applyAlignment="1">
      <alignment horizontal="center" vertical="center"/>
    </xf>
    <xf numFmtId="3" fontId="25" fillId="0" borderId="20" xfId="0" applyNumberFormat="1" applyFont="1" applyBorder="1" applyAlignment="1">
      <alignment horizontal="center" vertical="center"/>
    </xf>
    <xf numFmtId="4" fontId="28" fillId="3" borderId="20" xfId="0" applyNumberFormat="1" applyFont="1" applyFill="1" applyBorder="1" applyAlignment="1">
      <alignment horizontal="center" vertical="center"/>
    </xf>
    <xf numFmtId="4" fontId="32" fillId="2" borderId="20" xfId="0" applyNumberFormat="1" applyFont="1" applyFill="1" applyBorder="1" applyAlignment="1">
      <alignment horizontal="center" vertical="center"/>
    </xf>
    <xf numFmtId="4" fontId="31" fillId="2" borderId="20" xfId="0" applyNumberFormat="1" applyFont="1" applyFill="1" applyBorder="1" applyAlignment="1">
      <alignment horizontal="center" vertical="center"/>
    </xf>
    <xf numFmtId="4" fontId="28" fillId="5" borderId="13" xfId="0" applyNumberFormat="1" applyFont="1" applyFill="1" applyBorder="1" applyAlignment="1">
      <alignment horizontal="center" vertical="center"/>
    </xf>
    <xf numFmtId="4" fontId="28" fillId="8" borderId="13" xfId="0" applyNumberFormat="1" applyFont="1" applyFill="1" applyBorder="1" applyAlignment="1">
      <alignment horizontal="center" vertical="center"/>
    </xf>
    <xf numFmtId="4" fontId="28" fillId="0" borderId="24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horizontal="center" vertical="center"/>
    </xf>
    <xf numFmtId="4" fontId="28" fillId="3" borderId="13" xfId="0" applyNumberFormat="1" applyFont="1" applyFill="1" applyBorder="1" applyAlignment="1">
      <alignment horizontal="center" vertical="center"/>
    </xf>
    <xf numFmtId="4" fontId="27" fillId="2" borderId="26" xfId="0" applyNumberFormat="1" applyFont="1" applyFill="1" applyBorder="1" applyAlignment="1">
      <alignment horizontal="center" vertical="center"/>
    </xf>
    <xf numFmtId="3" fontId="27" fillId="0" borderId="26" xfId="0" applyNumberFormat="1" applyFont="1" applyBorder="1" applyAlignment="1">
      <alignment horizontal="center" vertical="center"/>
    </xf>
    <xf numFmtId="4" fontId="28" fillId="8" borderId="19" xfId="0" applyNumberFormat="1" applyFont="1" applyFill="1" applyBorder="1" applyAlignment="1">
      <alignment horizontal="center" vertical="center"/>
    </xf>
    <xf numFmtId="3" fontId="28" fillId="0" borderId="19" xfId="0" applyNumberFormat="1" applyFont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4" fontId="16" fillId="2" borderId="19" xfId="0" applyNumberFormat="1" applyFont="1" applyFill="1" applyBorder="1" applyAlignment="1">
      <alignment horizontal="center" vertical="center"/>
    </xf>
    <xf numFmtId="2" fontId="26" fillId="2" borderId="0" xfId="0" applyNumberFormat="1" applyFont="1" applyFill="1" applyAlignment="1">
      <alignment vertical="center"/>
    </xf>
    <xf numFmtId="10" fontId="26" fillId="2" borderId="0" xfId="2" applyNumberFormat="1" applyFont="1" applyFill="1" applyBorder="1" applyAlignment="1">
      <alignment vertical="center"/>
    </xf>
    <xf numFmtId="4" fontId="26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" fontId="27" fillId="10" borderId="9" xfId="0" applyNumberFormat="1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0" fontId="28" fillId="10" borderId="56" xfId="0" applyFont="1" applyFill="1" applyBorder="1" applyAlignment="1">
      <alignment horizontal="center" vertical="center"/>
    </xf>
    <xf numFmtId="1" fontId="31" fillId="2" borderId="0" xfId="0" applyNumberFormat="1" applyFont="1" applyFill="1" applyAlignment="1">
      <alignment vertical="center"/>
    </xf>
    <xf numFmtId="1" fontId="25" fillId="0" borderId="23" xfId="2" applyNumberFormat="1" applyFont="1" applyFill="1" applyBorder="1" applyAlignment="1">
      <alignment horizontal="center" vertical="center"/>
    </xf>
    <xf numFmtId="1" fontId="27" fillId="11" borderId="13" xfId="0" applyNumberFormat="1" applyFont="1" applyFill="1" applyBorder="1" applyAlignment="1">
      <alignment horizontal="center" vertical="center"/>
    </xf>
    <xf numFmtId="0" fontId="28" fillId="11" borderId="10" xfId="0" applyFont="1" applyFill="1" applyBorder="1" applyAlignment="1">
      <alignment horizontal="center" vertical="center"/>
    </xf>
    <xf numFmtId="0" fontId="28" fillId="11" borderId="56" xfId="0" applyFont="1" applyFill="1" applyBorder="1" applyAlignment="1">
      <alignment horizontal="center" vertical="center"/>
    </xf>
    <xf numFmtId="1" fontId="27" fillId="12" borderId="13" xfId="0" applyNumberFormat="1" applyFont="1" applyFill="1" applyBorder="1" applyAlignment="1">
      <alignment horizontal="center" vertical="center"/>
    </xf>
    <xf numFmtId="0" fontId="28" fillId="12" borderId="10" xfId="0" applyFont="1" applyFill="1" applyBorder="1" applyAlignment="1">
      <alignment horizontal="center" vertical="center"/>
    </xf>
    <xf numFmtId="0" fontId="28" fillId="12" borderId="56" xfId="0" applyFont="1" applyFill="1" applyBorder="1" applyAlignment="1">
      <alignment horizontal="center" vertical="center"/>
    </xf>
    <xf numFmtId="1" fontId="27" fillId="13" borderId="13" xfId="0" applyNumberFormat="1" applyFont="1" applyFill="1" applyBorder="1" applyAlignment="1">
      <alignment horizontal="center" vertical="center"/>
    </xf>
    <xf numFmtId="0" fontId="28" fillId="13" borderId="10" xfId="0" applyFont="1" applyFill="1" applyBorder="1" applyAlignment="1">
      <alignment horizontal="center" vertical="center"/>
    </xf>
    <xf numFmtId="0" fontId="28" fillId="13" borderId="56" xfId="0" applyFont="1" applyFill="1" applyBorder="1" applyAlignment="1">
      <alignment horizontal="center" vertical="center"/>
    </xf>
    <xf numFmtId="1" fontId="27" fillId="14" borderId="19" xfId="0" applyNumberFormat="1" applyFont="1" applyFill="1" applyBorder="1" applyAlignment="1">
      <alignment horizontal="center" vertical="center"/>
    </xf>
    <xf numFmtId="0" fontId="28" fillId="14" borderId="26" xfId="0" applyFont="1" applyFill="1" applyBorder="1" applyAlignment="1">
      <alignment horizontal="center" vertical="center"/>
    </xf>
    <xf numFmtId="0" fontId="28" fillId="14" borderId="40" xfId="0" applyFont="1" applyFill="1" applyBorder="1" applyAlignment="1">
      <alignment horizontal="center" vertical="center"/>
    </xf>
    <xf numFmtId="1" fontId="27" fillId="15" borderId="20" xfId="0" applyNumberFormat="1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55" xfId="0" applyFont="1" applyFill="1" applyBorder="1" applyAlignment="1">
      <alignment horizontal="center" vertical="center"/>
    </xf>
    <xf numFmtId="1" fontId="28" fillId="2" borderId="0" xfId="0" applyNumberFormat="1" applyFont="1" applyFill="1" applyAlignment="1">
      <alignment horizontal="center" vertical="center"/>
    </xf>
    <xf numFmtId="1" fontId="25" fillId="2" borderId="0" xfId="2" applyNumberFormat="1" applyFont="1" applyFill="1" applyBorder="1" applyAlignment="1">
      <alignment horizontal="center" vertical="center"/>
    </xf>
    <xf numFmtId="0" fontId="29" fillId="2" borderId="0" xfId="0" applyFont="1" applyFill="1"/>
    <xf numFmtId="9" fontId="31" fillId="2" borderId="0" xfId="0" applyNumberFormat="1" applyFont="1" applyFill="1"/>
    <xf numFmtId="0" fontId="25" fillId="2" borderId="0" xfId="0" applyFont="1" applyFill="1" applyAlignment="1">
      <alignment horizontal="right" vertical="top"/>
    </xf>
    <xf numFmtId="0" fontId="32" fillId="2" borderId="0" xfId="0" applyFont="1" applyFill="1"/>
    <xf numFmtId="0" fontId="28" fillId="2" borderId="0" xfId="0" applyFont="1" applyFill="1" applyAlignment="1">
      <alignment vertical="center"/>
    </xf>
    <xf numFmtId="168" fontId="25" fillId="2" borderId="0" xfId="0" applyNumberFormat="1" applyFont="1" applyFill="1" applyAlignment="1">
      <alignment horizontal="center" vertical="center"/>
    </xf>
    <xf numFmtId="1" fontId="25" fillId="0" borderId="34" xfId="0" applyNumberFormat="1" applyFont="1" applyBorder="1" applyAlignment="1">
      <alignment horizontal="center" vertical="center"/>
    </xf>
    <xf numFmtId="1" fontId="28" fillId="2" borderId="7" xfId="0" applyNumberFormat="1" applyFont="1" applyFill="1" applyBorder="1" applyAlignment="1">
      <alignment vertical="center"/>
    </xf>
    <xf numFmtId="2" fontId="28" fillId="2" borderId="34" xfId="0" applyNumberFormat="1" applyFont="1" applyFill="1" applyBorder="1" applyAlignment="1">
      <alignment vertical="center"/>
    </xf>
    <xf numFmtId="1" fontId="28" fillId="0" borderId="34" xfId="0" applyNumberFormat="1" applyFont="1" applyBorder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/>
    </xf>
    <xf numFmtId="1" fontId="28" fillId="2" borderId="0" xfId="0" applyNumberFormat="1" applyFont="1" applyFill="1" applyAlignment="1">
      <alignment vertical="center"/>
    </xf>
    <xf numFmtId="2" fontId="28" fillId="2" borderId="0" xfId="0" applyNumberFormat="1" applyFont="1" applyFill="1" applyAlignment="1">
      <alignment vertical="center"/>
    </xf>
    <xf numFmtId="1" fontId="28" fillId="2" borderId="1" xfId="0" applyNumberFormat="1" applyFont="1" applyFill="1" applyBorder="1" applyAlignment="1">
      <alignment vertical="center"/>
    </xf>
    <xf numFmtId="2" fontId="28" fillId="2" borderId="23" xfId="0" applyNumberFormat="1" applyFont="1" applyFill="1" applyBorder="1" applyAlignment="1">
      <alignment vertical="center"/>
    </xf>
    <xf numFmtId="1" fontId="28" fillId="0" borderId="22" xfId="0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1" fontId="32" fillId="2" borderId="0" xfId="0" applyNumberFormat="1" applyFont="1" applyFill="1" applyAlignment="1">
      <alignment vertical="center"/>
    </xf>
    <xf numFmtId="1" fontId="31" fillId="2" borderId="0" xfId="0" applyNumberFormat="1" applyFont="1" applyFill="1" applyAlignment="1">
      <alignment horizontal="left" vertical="center" wrapText="1"/>
    </xf>
    <xf numFmtId="1" fontId="28" fillId="10" borderId="8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" fontId="28" fillId="11" borderId="8" xfId="0" applyNumberFormat="1" applyFont="1" applyFill="1" applyBorder="1" applyAlignment="1">
      <alignment horizontal="center" vertical="center"/>
    </xf>
    <xf numFmtId="1" fontId="28" fillId="12" borderId="8" xfId="0" applyNumberFormat="1" applyFont="1" applyFill="1" applyBorder="1" applyAlignment="1">
      <alignment horizontal="center" vertical="center"/>
    </xf>
    <xf numFmtId="1" fontId="28" fillId="13" borderId="8" xfId="0" applyNumberFormat="1" applyFont="1" applyFill="1" applyBorder="1" applyAlignment="1">
      <alignment horizontal="center" vertical="center"/>
    </xf>
    <xf numFmtId="1" fontId="28" fillId="14" borderId="8" xfId="0" applyNumberFormat="1" applyFont="1" applyFill="1" applyBorder="1" applyAlignment="1">
      <alignment horizontal="center" vertical="center"/>
    </xf>
    <xf numFmtId="1" fontId="28" fillId="15" borderId="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1" fontId="31" fillId="2" borderId="0" xfId="0" applyNumberFormat="1" applyFont="1" applyFill="1" applyAlignment="1">
      <alignment horizontal="center" vertical="center"/>
    </xf>
    <xf numFmtId="4" fontId="28" fillId="17" borderId="44" xfId="0" applyNumberFormat="1" applyFont="1" applyFill="1" applyBorder="1" applyAlignment="1">
      <alignment horizontal="center" vertical="center"/>
    </xf>
    <xf numFmtId="4" fontId="28" fillId="17" borderId="27" xfId="0" applyNumberFormat="1" applyFont="1" applyFill="1" applyBorder="1" applyAlignment="1">
      <alignment horizontal="center" vertical="center"/>
    </xf>
    <xf numFmtId="4" fontId="28" fillId="17" borderId="32" xfId="0" applyNumberFormat="1" applyFont="1" applyFill="1" applyBorder="1" applyAlignment="1">
      <alignment horizontal="center" vertical="center"/>
    </xf>
    <xf numFmtId="4" fontId="28" fillId="17" borderId="13" xfId="0" applyNumberFormat="1" applyFont="1" applyFill="1" applyBorder="1" applyAlignment="1">
      <alignment horizontal="center" vertical="center"/>
    </xf>
    <xf numFmtId="4" fontId="28" fillId="17" borderId="19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35" fillId="5" borderId="22" xfId="0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vertical="center"/>
    </xf>
    <xf numFmtId="3" fontId="35" fillId="2" borderId="2" xfId="0" applyNumberFormat="1" applyFont="1" applyFill="1" applyBorder="1" applyAlignment="1">
      <alignment vertical="center"/>
    </xf>
    <xf numFmtId="3" fontId="35" fillId="17" borderId="1" xfId="0" applyNumberFormat="1" applyFont="1" applyFill="1" applyBorder="1" applyAlignment="1">
      <alignment vertical="center"/>
    </xf>
    <xf numFmtId="4" fontId="24" fillId="3" borderId="22" xfId="0" applyNumberFormat="1" applyFont="1" applyFill="1" applyBorder="1" applyAlignment="1">
      <alignment horizontal="center" vertical="center"/>
    </xf>
    <xf numFmtId="4" fontId="24" fillId="17" borderId="22" xfId="0" applyNumberFormat="1" applyFont="1" applyFill="1" applyBorder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/>
    </xf>
    <xf numFmtId="3" fontId="24" fillId="3" borderId="22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5" borderId="44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3" fontId="25" fillId="17" borderId="25" xfId="0" applyNumberFormat="1" applyFont="1" applyFill="1" applyBorder="1" applyAlignment="1">
      <alignment horizontal="center" vertical="center"/>
    </xf>
    <xf numFmtId="3" fontId="25" fillId="17" borderId="28" xfId="0" applyNumberFormat="1" applyFont="1" applyFill="1" applyBorder="1" applyAlignment="1">
      <alignment horizontal="center" vertical="center"/>
    </xf>
    <xf numFmtId="3" fontId="28" fillId="17" borderId="28" xfId="0" applyNumberFormat="1" applyFont="1" applyFill="1" applyBorder="1" applyAlignment="1">
      <alignment horizontal="center" vertical="center"/>
    </xf>
    <xf numFmtId="3" fontId="24" fillId="17" borderId="23" xfId="0" applyNumberFormat="1" applyFont="1" applyFill="1" applyBorder="1" applyAlignment="1">
      <alignment horizontal="center" vertical="center"/>
    </xf>
    <xf numFmtId="1" fontId="28" fillId="10" borderId="46" xfId="0" applyNumberFormat="1" applyFont="1" applyFill="1" applyBorder="1" applyAlignment="1">
      <alignment horizontal="center" vertical="center"/>
    </xf>
    <xf numFmtId="1" fontId="28" fillId="11" borderId="25" xfId="0" applyNumberFormat="1" applyFont="1" applyFill="1" applyBorder="1" applyAlignment="1">
      <alignment horizontal="center" vertical="center"/>
    </xf>
    <xf numFmtId="1" fontId="28" fillId="12" borderId="25" xfId="0" applyNumberFormat="1" applyFont="1" applyFill="1" applyBorder="1" applyAlignment="1">
      <alignment horizontal="center" vertical="center"/>
    </xf>
    <xf numFmtId="1" fontId="28" fillId="13" borderId="25" xfId="0" applyNumberFormat="1" applyFont="1" applyFill="1" applyBorder="1" applyAlignment="1">
      <alignment horizontal="center" vertical="center"/>
    </xf>
    <xf numFmtId="1" fontId="28" fillId="14" borderId="28" xfId="0" applyNumberFormat="1" applyFont="1" applyFill="1" applyBorder="1" applyAlignment="1">
      <alignment horizontal="center" vertical="center"/>
    </xf>
    <xf numFmtId="1" fontId="28" fillId="15" borderId="33" xfId="0" applyNumberFormat="1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9" fontId="28" fillId="10" borderId="37" xfId="7" applyFont="1" applyFill="1" applyBorder="1" applyAlignment="1">
      <alignment horizontal="center" vertical="center"/>
    </xf>
    <xf numFmtId="0" fontId="28" fillId="11" borderId="12" xfId="0" applyFont="1" applyFill="1" applyBorder="1" applyAlignment="1">
      <alignment horizontal="center" vertical="center"/>
    </xf>
    <xf numFmtId="9" fontId="28" fillId="11" borderId="11" xfId="7" applyFont="1" applyFill="1" applyBorder="1" applyAlignment="1">
      <alignment horizontal="center" vertical="center"/>
    </xf>
    <xf numFmtId="0" fontId="28" fillId="12" borderId="12" xfId="0" applyFont="1" applyFill="1" applyBorder="1" applyAlignment="1">
      <alignment horizontal="center" vertical="center"/>
    </xf>
    <xf numFmtId="9" fontId="28" fillId="12" borderId="11" xfId="7" applyFont="1" applyFill="1" applyBorder="1" applyAlignment="1">
      <alignment horizontal="center" vertical="center"/>
    </xf>
    <xf numFmtId="0" fontId="28" fillId="13" borderId="12" xfId="0" applyFont="1" applyFill="1" applyBorder="1" applyAlignment="1">
      <alignment horizontal="center" vertical="center"/>
    </xf>
    <xf numFmtId="9" fontId="28" fillId="13" borderId="11" xfId="7" applyFont="1" applyFill="1" applyBorder="1" applyAlignment="1">
      <alignment horizontal="center" vertical="center"/>
    </xf>
    <xf numFmtId="0" fontId="28" fillId="14" borderId="8" xfId="0" applyFont="1" applyFill="1" applyBorder="1" applyAlignment="1">
      <alignment horizontal="center" vertical="center"/>
    </xf>
    <xf numFmtId="9" fontId="28" fillId="14" borderId="18" xfId="7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9" fontId="28" fillId="15" borderId="31" xfId="7" applyFont="1" applyFill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24" fillId="7" borderId="1" xfId="0" applyFont="1" applyFill="1" applyBorder="1" applyAlignment="1">
      <alignment horizontal="left" vertical="center"/>
    </xf>
    <xf numFmtId="0" fontId="24" fillId="7" borderId="2" xfId="0" applyFont="1" applyFill="1" applyBorder="1" applyAlignment="1">
      <alignment horizontal="left" vertical="center"/>
    </xf>
    <xf numFmtId="0" fontId="24" fillId="7" borderId="23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right" vertical="center" wrapText="1"/>
    </xf>
    <xf numFmtId="14" fontId="32" fillId="2" borderId="23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38" fillId="2" borderId="0" xfId="0" applyFont="1" applyFill="1"/>
    <xf numFmtId="0" fontId="38" fillId="0" borderId="0" xfId="0" applyFont="1"/>
    <xf numFmtId="4" fontId="32" fillId="4" borderId="1" xfId="0" applyNumberFormat="1" applyFont="1" applyFill="1" applyBorder="1" applyAlignment="1">
      <alignment vertical="center"/>
    </xf>
    <xf numFmtId="0" fontId="32" fillId="4" borderId="1" xfId="0" applyFont="1" applyFill="1" applyBorder="1" applyAlignment="1">
      <alignment horizontal="left" vertical="center" wrapText="1"/>
    </xf>
    <xf numFmtId="167" fontId="32" fillId="4" borderId="2" xfId="0" applyNumberFormat="1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right" vertical="center" wrapText="1"/>
    </xf>
    <xf numFmtId="14" fontId="39" fillId="4" borderId="23" xfId="0" applyNumberFormat="1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/>
    </xf>
    <xf numFmtId="0" fontId="31" fillId="7" borderId="14" xfId="0" applyFont="1" applyFill="1" applyBorder="1" applyAlignment="1">
      <alignment horizontal="right" vertical="center" wrapText="1"/>
    </xf>
    <xf numFmtId="0" fontId="39" fillId="10" borderId="48" xfId="0" applyFont="1" applyFill="1" applyBorder="1" applyAlignment="1">
      <alignment horizontal="center" vertical="center" wrapText="1"/>
    </xf>
    <xf numFmtId="0" fontId="39" fillId="11" borderId="52" xfId="0" applyFont="1" applyFill="1" applyBorder="1" applyAlignment="1">
      <alignment horizontal="center" vertical="center" wrapText="1"/>
    </xf>
    <xf numFmtId="0" fontId="39" fillId="12" borderId="52" xfId="0" applyFont="1" applyFill="1" applyBorder="1" applyAlignment="1">
      <alignment horizontal="center" vertical="center" wrapText="1"/>
    </xf>
    <xf numFmtId="0" fontId="39" fillId="13" borderId="52" xfId="0" applyFont="1" applyFill="1" applyBorder="1" applyAlignment="1">
      <alignment horizontal="center" vertical="center" wrapText="1"/>
    </xf>
    <xf numFmtId="0" fontId="39" fillId="14" borderId="49" xfId="0" applyFont="1" applyFill="1" applyBorder="1" applyAlignment="1">
      <alignment horizontal="center" vertical="center"/>
    </xf>
    <xf numFmtId="0" fontId="39" fillId="15" borderId="23" xfId="0" applyFont="1" applyFill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 wrapText="1"/>
    </xf>
    <xf numFmtId="170" fontId="39" fillId="10" borderId="48" xfId="0" applyNumberFormat="1" applyFont="1" applyFill="1" applyBorder="1" applyAlignment="1">
      <alignment horizontal="center" vertical="center" wrapText="1"/>
    </xf>
    <xf numFmtId="170" fontId="39" fillId="11" borderId="52" xfId="0" applyNumberFormat="1" applyFont="1" applyFill="1" applyBorder="1" applyAlignment="1">
      <alignment horizontal="center" vertical="center" wrapText="1"/>
    </xf>
    <xf numFmtId="170" fontId="39" fillId="12" borderId="52" xfId="0" applyNumberFormat="1" applyFont="1" applyFill="1" applyBorder="1" applyAlignment="1">
      <alignment horizontal="center" vertical="center" wrapText="1"/>
    </xf>
    <xf numFmtId="170" fontId="39" fillId="13" borderId="52" xfId="0" applyNumberFormat="1" applyFont="1" applyFill="1" applyBorder="1" applyAlignment="1">
      <alignment horizontal="center" vertical="center" wrapText="1"/>
    </xf>
    <xf numFmtId="170" fontId="39" fillId="14" borderId="49" xfId="0" applyNumberFormat="1" applyFont="1" applyFill="1" applyBorder="1" applyAlignment="1">
      <alignment horizontal="center" vertical="center" wrapText="1"/>
    </xf>
    <xf numFmtId="0" fontId="39" fillId="15" borderId="47" xfId="0" applyFont="1" applyFill="1" applyBorder="1" applyAlignment="1">
      <alignment horizontal="center" vertical="center" wrapText="1"/>
    </xf>
    <xf numFmtId="0" fontId="39" fillId="7" borderId="9" xfId="0" applyFont="1" applyFill="1" applyBorder="1" applyAlignment="1">
      <alignment horizontal="center" vertical="center" wrapText="1"/>
    </xf>
    <xf numFmtId="1" fontId="32" fillId="10" borderId="48" xfId="0" applyNumberFormat="1" applyFont="1" applyFill="1" applyBorder="1" applyAlignment="1">
      <alignment horizontal="center" vertical="center"/>
    </xf>
    <xf numFmtId="1" fontId="32" fillId="11" borderId="52" xfId="0" applyNumberFormat="1" applyFont="1" applyFill="1" applyBorder="1" applyAlignment="1">
      <alignment horizontal="center" vertical="center"/>
    </xf>
    <xf numFmtId="1" fontId="32" fillId="12" borderId="52" xfId="0" applyNumberFormat="1" applyFont="1" applyFill="1" applyBorder="1" applyAlignment="1">
      <alignment horizontal="center" vertical="center"/>
    </xf>
    <xf numFmtId="1" fontId="32" fillId="13" borderId="52" xfId="0" applyNumberFormat="1" applyFont="1" applyFill="1" applyBorder="1" applyAlignment="1">
      <alignment horizontal="center" vertical="center"/>
    </xf>
    <xf numFmtId="1" fontId="32" fillId="14" borderId="49" xfId="0" applyNumberFormat="1" applyFont="1" applyFill="1" applyBorder="1" applyAlignment="1">
      <alignment horizontal="center" vertical="center"/>
    </xf>
    <xf numFmtId="1" fontId="32" fillId="15" borderId="23" xfId="0" applyNumberFormat="1" applyFont="1" applyFill="1" applyBorder="1" applyAlignment="1">
      <alignment horizontal="center" vertical="center"/>
    </xf>
    <xf numFmtId="0" fontId="39" fillId="7" borderId="20" xfId="0" applyFont="1" applyFill="1" applyBorder="1" applyAlignment="1">
      <alignment horizontal="center" vertical="center" wrapText="1"/>
    </xf>
    <xf numFmtId="9" fontId="40" fillId="10" borderId="15" xfId="2" applyFont="1" applyFill="1" applyBorder="1" applyAlignment="1">
      <alignment horizontal="center" vertical="center" wrapText="1"/>
    </xf>
    <xf numFmtId="9" fontId="40" fillId="15" borderId="50" xfId="2" applyFont="1" applyFill="1" applyBorder="1" applyAlignment="1">
      <alignment horizontal="center" vertical="center" wrapText="1"/>
    </xf>
    <xf numFmtId="0" fontId="39" fillId="7" borderId="3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22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9" fillId="17" borderId="22" xfId="0" applyFont="1" applyFill="1" applyBorder="1" applyAlignment="1">
      <alignment horizontal="center" vertical="center" wrapText="1"/>
    </xf>
    <xf numFmtId="0" fontId="39" fillId="4" borderId="22" xfId="0" applyFont="1" applyFill="1" applyBorder="1" applyAlignment="1">
      <alignment horizontal="center" vertical="center" wrapText="1"/>
    </xf>
    <xf numFmtId="0" fontId="39" fillId="17" borderId="1" xfId="0" applyFont="1" applyFill="1" applyBorder="1" applyAlignment="1">
      <alignment horizontal="center" vertical="center"/>
    </xf>
    <xf numFmtId="4" fontId="14" fillId="2" borderId="0" xfId="0" applyNumberFormat="1" applyFont="1" applyFill="1"/>
    <xf numFmtId="0" fontId="18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8" fillId="3" borderId="23" xfId="0" applyFont="1" applyFill="1" applyBorder="1" applyAlignment="1">
      <alignment horizontal="right" vertical="center"/>
    </xf>
    <xf numFmtId="0" fontId="37" fillId="3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right" vertical="center" wrapText="1"/>
    </xf>
    <xf numFmtId="14" fontId="36" fillId="3" borderId="23" xfId="0" applyNumberFormat="1" applyFont="1" applyFill="1" applyBorder="1" applyAlignment="1">
      <alignment horizontal="center" vertical="center" wrapText="1"/>
    </xf>
    <xf numFmtId="1" fontId="24" fillId="3" borderId="5" xfId="0" applyNumberFormat="1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4" fontId="27" fillId="2" borderId="13" xfId="0" applyNumberFormat="1" applyFont="1" applyFill="1" applyBorder="1" applyAlignment="1">
      <alignment horizontal="center" vertical="center"/>
    </xf>
    <xf numFmtId="4" fontId="27" fillId="2" borderId="19" xfId="0" applyNumberFormat="1" applyFont="1" applyFill="1" applyBorder="1" applyAlignment="1">
      <alignment horizontal="center" vertical="center"/>
    </xf>
    <xf numFmtId="4" fontId="16" fillId="2" borderId="20" xfId="0" applyNumberFormat="1" applyFont="1" applyFill="1" applyBorder="1" applyAlignment="1">
      <alignment horizontal="center" vertical="center"/>
    </xf>
    <xf numFmtId="4" fontId="27" fillId="2" borderId="20" xfId="0" applyNumberFormat="1" applyFont="1" applyFill="1" applyBorder="1" applyAlignment="1">
      <alignment horizontal="center" vertical="center"/>
    </xf>
    <xf numFmtId="0" fontId="41" fillId="18" borderId="0" xfId="0" applyFont="1" applyFill="1" applyAlignment="1">
      <alignment vertical="center"/>
    </xf>
    <xf numFmtId="4" fontId="27" fillId="0" borderId="8" xfId="0" applyNumberFormat="1" applyFont="1" applyBorder="1" applyAlignment="1">
      <alignment horizontal="center" vertical="center"/>
    </xf>
    <xf numFmtId="4" fontId="27" fillId="13" borderId="8" xfId="0" applyNumberFormat="1" applyFont="1" applyFill="1" applyBorder="1" applyAlignment="1">
      <alignment horizontal="center" vertical="center"/>
    </xf>
    <xf numFmtId="4" fontId="25" fillId="17" borderId="44" xfId="0" applyNumberFormat="1" applyFont="1" applyFill="1" applyBorder="1" applyAlignment="1">
      <alignment horizontal="center" vertical="center"/>
    </xf>
    <xf numFmtId="3" fontId="25" fillId="17" borderId="27" xfId="0" applyNumberFormat="1" applyFont="1" applyFill="1" applyBorder="1" applyAlignment="1">
      <alignment horizontal="center" vertical="center"/>
    </xf>
    <xf numFmtId="3" fontId="25" fillId="17" borderId="32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17" borderId="48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17" borderId="34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1" fontId="31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50" xfId="0" applyFont="1" applyFill="1" applyBorder="1" applyAlignment="1">
      <alignment horizontal="left" vertical="center"/>
    </xf>
    <xf numFmtId="0" fontId="25" fillId="0" borderId="22" xfId="0" applyFont="1" applyBorder="1" applyAlignment="1">
      <alignment horizontal="center" vertical="center"/>
    </xf>
    <xf numFmtId="0" fontId="30" fillId="2" borderId="4" xfId="0" applyFont="1" applyFill="1" applyBorder="1" applyAlignment="1">
      <alignment vertical="center"/>
    </xf>
    <xf numFmtId="9" fontId="28" fillId="2" borderId="4" xfId="0" applyNumberFormat="1" applyFont="1" applyFill="1" applyBorder="1" applyAlignment="1">
      <alignment vertical="center"/>
    </xf>
    <xf numFmtId="0" fontId="30" fillId="2" borderId="4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vertical="center"/>
    </xf>
    <xf numFmtId="0" fontId="30" fillId="2" borderId="47" xfId="0" applyFont="1" applyFill="1" applyBorder="1" applyAlignment="1">
      <alignment vertical="center"/>
    </xf>
    <xf numFmtId="0" fontId="16" fillId="5" borderId="27" xfId="0" applyFont="1" applyFill="1" applyBorder="1" applyAlignment="1">
      <alignment horizontal="center" vertical="center"/>
    </xf>
    <xf numFmtId="4" fontId="27" fillId="0" borderId="36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0" fontId="41" fillId="2" borderId="68" xfId="0" applyFont="1" applyFill="1" applyBorder="1" applyAlignment="1">
      <alignment horizontal="left" vertical="center"/>
    </xf>
    <xf numFmtId="0" fontId="41" fillId="2" borderId="50" xfId="0" applyFont="1" applyFill="1" applyBorder="1" applyAlignment="1">
      <alignment horizontal="left" vertical="center"/>
    </xf>
    <xf numFmtId="4" fontId="27" fillId="11" borderId="17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vertical="center"/>
    </xf>
    <xf numFmtId="0" fontId="29" fillId="2" borderId="68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35" fillId="17" borderId="1" xfId="0" applyFont="1" applyFill="1" applyBorder="1" applyAlignment="1">
      <alignment horizontal="center" vertical="center"/>
    </xf>
    <xf numFmtId="3" fontId="27" fillId="0" borderId="32" xfId="0" applyNumberFormat="1" applyFont="1" applyBorder="1" applyAlignment="1">
      <alignment horizontal="center" vertical="center"/>
    </xf>
    <xf numFmtId="4" fontId="27" fillId="11" borderId="58" xfId="0" applyNumberFormat="1" applyFont="1" applyFill="1" applyBorder="1" applyAlignment="1">
      <alignment horizontal="center" vertical="center"/>
    </xf>
    <xf numFmtId="3" fontId="27" fillId="0" borderId="55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2" borderId="23" xfId="0" applyFont="1" applyFill="1" applyBorder="1" applyAlignment="1">
      <alignment horizontal="right" vertical="center"/>
    </xf>
    <xf numFmtId="0" fontId="16" fillId="5" borderId="44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4" fontId="27" fillId="0" borderId="39" xfId="0" applyNumberFormat="1" applyFont="1" applyBorder="1" applyAlignment="1">
      <alignment horizontal="center" vertical="center"/>
    </xf>
    <xf numFmtId="4" fontId="27" fillId="0" borderId="40" xfId="0" applyNumberFormat="1" applyFont="1" applyBorder="1" applyAlignment="1">
      <alignment horizontal="center" vertical="center"/>
    </xf>
    <xf numFmtId="3" fontId="27" fillId="0" borderId="30" xfId="0" applyNumberFormat="1" applyFont="1" applyBorder="1" applyAlignment="1">
      <alignment horizontal="center" vertical="center"/>
    </xf>
    <xf numFmtId="4" fontId="27" fillId="0" borderId="44" xfId="0" applyNumberFormat="1" applyFont="1" applyBorder="1" applyAlignment="1">
      <alignment horizontal="center" vertical="center"/>
    </xf>
    <xf numFmtId="3" fontId="27" fillId="0" borderId="59" xfId="0" applyNumberFormat="1" applyFont="1" applyBorder="1" applyAlignment="1">
      <alignment horizontal="center" vertical="center"/>
    </xf>
    <xf numFmtId="4" fontId="43" fillId="2" borderId="2" xfId="3" applyNumberFormat="1" applyFont="1" applyFill="1" applyBorder="1" applyAlignment="1">
      <alignment horizontal="right" vertical="center" wrapText="1"/>
    </xf>
    <xf numFmtId="4" fontId="44" fillId="0" borderId="24" xfId="0" applyNumberFormat="1" applyFont="1" applyBorder="1" applyAlignment="1">
      <alignment horizontal="center" vertical="center"/>
    </xf>
    <xf numFmtId="2" fontId="14" fillId="17" borderId="10" xfId="0" applyNumberFormat="1" applyFont="1" applyFill="1" applyBorder="1" applyAlignment="1">
      <alignment horizontal="center" vertical="center"/>
    </xf>
    <xf numFmtId="10" fontId="40" fillId="11" borderId="62" xfId="2" applyNumberFormat="1" applyFont="1" applyFill="1" applyBorder="1" applyAlignment="1">
      <alignment horizontal="center" vertical="center" wrapText="1"/>
    </xf>
    <xf numFmtId="10" fontId="40" fillId="12" borderId="62" xfId="2" applyNumberFormat="1" applyFont="1" applyFill="1" applyBorder="1" applyAlignment="1">
      <alignment horizontal="center" vertical="center" wrapText="1"/>
    </xf>
    <xf numFmtId="10" fontId="40" fillId="13" borderId="62" xfId="2" applyNumberFormat="1" applyFont="1" applyFill="1" applyBorder="1" applyAlignment="1">
      <alignment horizontal="center" vertical="center" wrapText="1"/>
    </xf>
    <xf numFmtId="10" fontId="40" fillId="14" borderId="16" xfId="2" applyNumberFormat="1" applyFont="1" applyFill="1" applyBorder="1" applyAlignment="1">
      <alignment horizontal="center" vertical="center" wrapText="1"/>
    </xf>
    <xf numFmtId="1" fontId="25" fillId="17" borderId="22" xfId="0" applyNumberFormat="1" applyFont="1" applyFill="1" applyBorder="1" applyAlignment="1">
      <alignment horizontal="center" vertical="center"/>
    </xf>
    <xf numFmtId="4" fontId="27" fillId="19" borderId="9" xfId="0" applyNumberFormat="1" applyFont="1" applyFill="1" applyBorder="1" applyAlignment="1">
      <alignment horizontal="center" vertical="center"/>
    </xf>
    <xf numFmtId="4" fontId="27" fillId="19" borderId="20" xfId="0" applyNumberFormat="1" applyFont="1" applyFill="1" applyBorder="1" applyAlignment="1">
      <alignment horizontal="center" vertical="center"/>
    </xf>
    <xf numFmtId="0" fontId="2" fillId="0" borderId="0" xfId="8"/>
    <xf numFmtId="0" fontId="47" fillId="2" borderId="19" xfId="9" applyFont="1" applyFill="1" applyBorder="1" applyAlignment="1">
      <alignment horizontal="left" vertical="center"/>
    </xf>
    <xf numFmtId="4" fontId="48" fillId="2" borderId="63" xfId="9" applyNumberFormat="1" applyFont="1" applyFill="1" applyBorder="1" applyAlignment="1">
      <alignment horizontal="right" vertical="center"/>
    </xf>
    <xf numFmtId="4" fontId="48" fillId="2" borderId="17" xfId="9" applyNumberFormat="1" applyFont="1" applyFill="1" applyBorder="1" applyAlignment="1">
      <alignment horizontal="left" vertical="center"/>
    </xf>
    <xf numFmtId="4" fontId="48" fillId="2" borderId="72" xfId="9" applyNumberFormat="1" applyFont="1" applyFill="1" applyBorder="1" applyAlignment="1">
      <alignment horizontal="right" vertical="center"/>
    </xf>
    <xf numFmtId="4" fontId="48" fillId="2" borderId="17" xfId="9" applyNumberFormat="1" applyFont="1" applyFill="1" applyBorder="1" applyAlignment="1">
      <alignment vertical="center"/>
    </xf>
    <xf numFmtId="4" fontId="48" fillId="2" borderId="18" xfId="9" applyNumberFormat="1" applyFont="1" applyFill="1" applyBorder="1" applyAlignment="1">
      <alignment vertical="center"/>
    </xf>
    <xf numFmtId="4" fontId="48" fillId="2" borderId="72" xfId="9" applyNumberFormat="1" applyFont="1" applyFill="1" applyBorder="1" applyAlignment="1">
      <alignment horizontal="left" vertical="center"/>
    </xf>
    <xf numFmtId="4" fontId="48" fillId="2" borderId="44" xfId="9" applyNumberFormat="1" applyFont="1" applyFill="1" applyBorder="1" applyAlignment="1">
      <alignment horizontal="right" vertical="center"/>
    </xf>
    <xf numFmtId="4" fontId="48" fillId="2" borderId="46" xfId="9" applyNumberFormat="1" applyFont="1" applyFill="1" applyBorder="1" applyAlignment="1">
      <alignment horizontal="left" vertical="center"/>
    </xf>
    <xf numFmtId="4" fontId="48" fillId="2" borderId="24" xfId="9" applyNumberFormat="1" applyFont="1" applyFill="1" applyBorder="1" applyAlignment="1">
      <alignment horizontal="right" vertical="center"/>
    </xf>
    <xf numFmtId="4" fontId="48" fillId="2" borderId="28" xfId="9" applyNumberFormat="1" applyFont="1" applyFill="1" applyBorder="1" applyAlignment="1">
      <alignment horizontal="left" vertical="center"/>
    </xf>
    <xf numFmtId="4" fontId="48" fillId="2" borderId="73" xfId="9" applyNumberFormat="1" applyFont="1" applyFill="1" applyBorder="1" applyAlignment="1">
      <alignment horizontal="left" vertical="center"/>
    </xf>
    <xf numFmtId="4" fontId="48" fillId="2" borderId="72" xfId="9" applyNumberFormat="1" applyFont="1" applyFill="1" applyBorder="1" applyAlignment="1">
      <alignment vertical="center"/>
    </xf>
    <xf numFmtId="4" fontId="48" fillId="2" borderId="63" xfId="9" applyNumberFormat="1" applyFont="1" applyFill="1" applyBorder="1" applyAlignment="1">
      <alignment horizontal="left" vertical="center"/>
    </xf>
    <xf numFmtId="4" fontId="48" fillId="2" borderId="25" xfId="9" applyNumberFormat="1" applyFont="1" applyFill="1" applyBorder="1" applyAlignment="1">
      <alignment horizontal="left" vertical="center"/>
    </xf>
    <xf numFmtId="0" fontId="48" fillId="2" borderId="17" xfId="9" applyFont="1" applyFill="1" applyBorder="1" applyAlignment="1">
      <alignment vertical="center"/>
    </xf>
    <xf numFmtId="0" fontId="47" fillId="2" borderId="44" xfId="9" applyFont="1" applyFill="1" applyBorder="1" applyAlignment="1">
      <alignment horizontal="left" vertical="center"/>
    </xf>
    <xf numFmtId="4" fontId="47" fillId="2" borderId="45" xfId="9" applyNumberFormat="1" applyFont="1" applyFill="1" applyBorder="1" applyAlignment="1">
      <alignment vertical="center"/>
    </xf>
    <xf numFmtId="0" fontId="5" fillId="2" borderId="45" xfId="8" applyFont="1" applyFill="1" applyBorder="1" applyAlignment="1">
      <alignment vertical="center"/>
    </xf>
    <xf numFmtId="4" fontId="47" fillId="2" borderId="44" xfId="9" applyNumberFormat="1" applyFont="1" applyFill="1" applyBorder="1" applyAlignment="1">
      <alignment horizontal="right" vertical="center"/>
    </xf>
    <xf numFmtId="4" fontId="47" fillId="2" borderId="46" xfId="9" applyNumberFormat="1" applyFont="1" applyFill="1" applyBorder="1" applyAlignment="1">
      <alignment vertical="center"/>
    </xf>
    <xf numFmtId="4" fontId="47" fillId="2" borderId="27" xfId="9" applyNumberFormat="1" applyFont="1" applyFill="1" applyBorder="1" applyAlignment="1">
      <alignment horizontal="right" vertical="center"/>
    </xf>
    <xf numFmtId="4" fontId="47" fillId="2" borderId="25" xfId="9" applyNumberFormat="1" applyFont="1" applyFill="1" applyBorder="1" applyAlignment="1">
      <alignment vertical="center"/>
    </xf>
    <xf numFmtId="0" fontId="47" fillId="2" borderId="27" xfId="9" applyFont="1" applyFill="1" applyBorder="1" applyAlignment="1">
      <alignment vertical="center"/>
    </xf>
    <xf numFmtId="4" fontId="47" fillId="2" borderId="72" xfId="9" applyNumberFormat="1" applyFont="1" applyFill="1" applyBorder="1" applyAlignment="1">
      <alignment vertical="center"/>
    </xf>
    <xf numFmtId="0" fontId="47" fillId="2" borderId="72" xfId="9" applyFont="1" applyFill="1" applyBorder="1" applyAlignment="1">
      <alignment vertical="center"/>
    </xf>
    <xf numFmtId="0" fontId="5" fillId="2" borderId="72" xfId="8" applyFont="1" applyFill="1" applyBorder="1" applyAlignment="1">
      <alignment vertical="center"/>
    </xf>
    <xf numFmtId="4" fontId="47" fillId="2" borderId="28" xfId="9" applyNumberFormat="1" applyFont="1" applyFill="1" applyBorder="1" applyAlignment="1">
      <alignment vertical="center"/>
    </xf>
    <xf numFmtId="0" fontId="47" fillId="2" borderId="7" xfId="9" applyFont="1" applyFill="1" applyBorder="1" applyAlignment="1">
      <alignment horizontal="left" vertical="center"/>
    </xf>
    <xf numFmtId="4" fontId="47" fillId="2" borderId="69" xfId="9" applyNumberFormat="1" applyFont="1" applyFill="1" applyBorder="1" applyAlignment="1">
      <alignment vertical="center"/>
    </xf>
    <xf numFmtId="0" fontId="47" fillId="2" borderId="69" xfId="9" applyFont="1" applyFill="1" applyBorder="1" applyAlignment="1">
      <alignment horizontal="left" vertical="center"/>
    </xf>
    <xf numFmtId="0" fontId="5" fillId="2" borderId="69" xfId="8" applyFont="1" applyFill="1" applyBorder="1" applyAlignment="1">
      <alignment vertical="center"/>
    </xf>
    <xf numFmtId="4" fontId="47" fillId="2" borderId="32" xfId="9" applyNumberFormat="1" applyFont="1" applyFill="1" applyBorder="1" applyAlignment="1">
      <alignment horizontal="right" vertical="center"/>
    </xf>
    <xf numFmtId="4" fontId="47" fillId="2" borderId="34" xfId="9" applyNumberFormat="1" applyFont="1" applyFill="1" applyBorder="1" applyAlignment="1">
      <alignment vertical="center"/>
    </xf>
    <xf numFmtId="1" fontId="51" fillId="2" borderId="0" xfId="10" applyNumberFormat="1" applyFont="1" applyFill="1" applyAlignment="1">
      <alignment horizontal="left" vertical="center"/>
    </xf>
    <xf numFmtId="0" fontId="29" fillId="2" borderId="0" xfId="10" applyFont="1" applyFill="1" applyAlignment="1">
      <alignment vertical="center"/>
    </xf>
    <xf numFmtId="1" fontId="33" fillId="2" borderId="0" xfId="10" applyNumberFormat="1" applyFont="1" applyFill="1" applyAlignment="1">
      <alignment horizontal="left" vertical="center"/>
    </xf>
    <xf numFmtId="4" fontId="30" fillId="14" borderId="12" xfId="0" applyNumberFormat="1" applyFont="1" applyFill="1" applyBorder="1" applyAlignment="1">
      <alignment horizontal="center" vertical="center"/>
    </xf>
    <xf numFmtId="4" fontId="30" fillId="13" borderId="27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center" vertical="center"/>
    </xf>
    <xf numFmtId="3" fontId="35" fillId="2" borderId="23" xfId="0" applyNumberFormat="1" applyFont="1" applyFill="1" applyBorder="1" applyAlignment="1">
      <alignment horizontal="center" vertical="center"/>
    </xf>
    <xf numFmtId="0" fontId="32" fillId="2" borderId="68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2" fillId="2" borderId="50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2" fillId="2" borderId="69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47" xfId="0" applyFont="1" applyFill="1" applyBorder="1" applyAlignment="1">
      <alignment horizontal="left" vertical="center"/>
    </xf>
    <xf numFmtId="0" fontId="41" fillId="2" borderId="68" xfId="0" applyFont="1" applyFill="1" applyBorder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1" fillId="2" borderId="50" xfId="0" applyFont="1" applyFill="1" applyBorder="1" applyAlignment="1">
      <alignment horizontal="left" vertical="center" wrapText="1"/>
    </xf>
    <xf numFmtId="0" fontId="32" fillId="2" borderId="68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 wrapText="1"/>
    </xf>
    <xf numFmtId="0" fontId="42" fillId="2" borderId="68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50" xfId="0" applyFont="1" applyFill="1" applyBorder="1" applyAlignment="1">
      <alignment horizontal="left" vertical="center" wrapText="1"/>
    </xf>
    <xf numFmtId="2" fontId="51" fillId="2" borderId="0" xfId="10" applyNumberFormat="1" applyFont="1" applyFill="1" applyAlignment="1">
      <alignment horizontal="center" vertical="center"/>
    </xf>
    <xf numFmtId="2" fontId="33" fillId="2" borderId="0" xfId="10" applyNumberFormat="1" applyFont="1" applyFill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59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9" fontId="28" fillId="0" borderId="35" xfId="7" applyFont="1" applyBorder="1" applyAlignment="1">
      <alignment horizontal="center" vertical="center" wrapText="1"/>
    </xf>
    <xf numFmtId="9" fontId="28" fillId="0" borderId="39" xfId="7" applyFont="1" applyBorder="1" applyAlignment="1">
      <alignment horizontal="center" vertical="center" wrapText="1"/>
    </xf>
    <xf numFmtId="9" fontId="28" fillId="0" borderId="26" xfId="7" applyFont="1" applyBorder="1" applyAlignment="1">
      <alignment horizontal="center" vertical="center" wrapText="1"/>
    </xf>
    <xf numFmtId="9" fontId="28" fillId="0" borderId="40" xfId="7" applyFont="1" applyBorder="1" applyAlignment="1">
      <alignment horizontal="center" vertical="center" wrapText="1"/>
    </xf>
    <xf numFmtId="9" fontId="28" fillId="0" borderId="29" xfId="7" applyFont="1" applyBorder="1" applyAlignment="1">
      <alignment horizontal="center" vertical="center" wrapText="1"/>
    </xf>
    <xf numFmtId="9" fontId="28" fillId="0" borderId="55" xfId="7" applyFont="1" applyBorder="1" applyAlignment="1">
      <alignment horizontal="center" vertical="center" wrapText="1"/>
    </xf>
    <xf numFmtId="0" fontId="28" fillId="10" borderId="44" xfId="0" applyFont="1" applyFill="1" applyBorder="1" applyAlignment="1">
      <alignment horizontal="center" vertical="center"/>
    </xf>
    <xf numFmtId="0" fontId="28" fillId="10" borderId="38" xfId="0" applyFont="1" applyFill="1" applyBorder="1" applyAlignment="1">
      <alignment horizontal="center" vertical="center"/>
    </xf>
    <xf numFmtId="0" fontId="28" fillId="11" borderId="27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0" fontId="28" fillId="12" borderId="27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0" fontId="28" fillId="13" borderId="27" xfId="0" applyFont="1" applyFill="1" applyBorder="1" applyAlignment="1">
      <alignment horizontal="center" vertical="center"/>
    </xf>
    <xf numFmtId="0" fontId="28" fillId="13" borderId="17" xfId="0" applyFont="1" applyFill="1" applyBorder="1" applyAlignment="1">
      <alignment horizontal="center" vertical="center"/>
    </xf>
    <xf numFmtId="0" fontId="28" fillId="14" borderId="27" xfId="0" applyFont="1" applyFill="1" applyBorder="1" applyAlignment="1">
      <alignment horizontal="center" vertical="center"/>
    </xf>
    <xf numFmtId="0" fontId="28" fillId="14" borderId="17" xfId="0" applyFont="1" applyFill="1" applyBorder="1" applyAlignment="1">
      <alignment horizontal="center" vertical="center"/>
    </xf>
    <xf numFmtId="0" fontId="24" fillId="7" borderId="35" xfId="3" applyFont="1" applyFill="1" applyBorder="1" applyAlignment="1">
      <alignment horizontal="left" vertical="center"/>
    </xf>
    <xf numFmtId="0" fontId="24" fillId="7" borderId="36" xfId="3" applyFont="1" applyFill="1" applyBorder="1" applyAlignment="1">
      <alignment horizontal="left" vertical="center"/>
    </xf>
    <xf numFmtId="0" fontId="24" fillId="7" borderId="29" xfId="3" applyFont="1" applyFill="1" applyBorder="1" applyAlignment="1">
      <alignment horizontal="left" vertical="center"/>
    </xf>
    <xf numFmtId="0" fontId="24" fillId="7" borderId="30" xfId="3" applyFont="1" applyFill="1" applyBorder="1" applyAlignment="1">
      <alignment horizontal="left" vertical="center"/>
    </xf>
    <xf numFmtId="0" fontId="24" fillId="7" borderId="37" xfId="3" applyFont="1" applyFill="1" applyBorder="1" applyAlignment="1">
      <alignment horizontal="left" vertical="center"/>
    </xf>
    <xf numFmtId="0" fontId="24" fillId="7" borderId="31" xfId="3" applyFont="1" applyFill="1" applyBorder="1" applyAlignment="1">
      <alignment horizontal="left" vertical="center"/>
    </xf>
    <xf numFmtId="1" fontId="28" fillId="9" borderId="35" xfId="0" applyNumberFormat="1" applyFont="1" applyFill="1" applyBorder="1" applyAlignment="1">
      <alignment horizontal="center" vertical="center"/>
    </xf>
    <xf numFmtId="1" fontId="28" fillId="9" borderId="37" xfId="0" applyNumberFormat="1" applyFont="1" applyFill="1" applyBorder="1" applyAlignment="1">
      <alignment horizontal="center" vertical="center"/>
    </xf>
    <xf numFmtId="1" fontId="28" fillId="9" borderId="29" xfId="0" applyNumberFormat="1" applyFont="1" applyFill="1" applyBorder="1" applyAlignment="1">
      <alignment horizontal="center" vertical="center"/>
    </xf>
    <xf numFmtId="1" fontId="28" fillId="9" borderId="31" xfId="0" applyNumberFormat="1" applyFont="1" applyFill="1" applyBorder="1" applyAlignment="1">
      <alignment horizontal="center" vertical="center"/>
    </xf>
    <xf numFmtId="0" fontId="24" fillId="7" borderId="37" xfId="0" applyFont="1" applyFill="1" applyBorder="1" applyAlignment="1">
      <alignment horizontal="left" vertical="center"/>
    </xf>
    <xf numFmtId="0" fontId="24" fillId="7" borderId="45" xfId="0" applyFont="1" applyFill="1" applyBorder="1" applyAlignment="1">
      <alignment horizontal="left" vertical="center"/>
    </xf>
    <xf numFmtId="0" fontId="24" fillId="17" borderId="31" xfId="0" applyFont="1" applyFill="1" applyBorder="1" applyAlignment="1">
      <alignment horizontal="left" vertical="center"/>
    </xf>
    <xf numFmtId="0" fontId="24" fillId="17" borderId="6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left" vertical="center"/>
    </xf>
    <xf numFmtId="0" fontId="24" fillId="7" borderId="2" xfId="0" applyFont="1" applyFill="1" applyBorder="1" applyAlignment="1">
      <alignment horizontal="left" vertical="center"/>
    </xf>
    <xf numFmtId="0" fontId="24" fillId="7" borderId="23" xfId="0" applyFont="1" applyFill="1" applyBorder="1" applyAlignment="1">
      <alignment horizontal="left" vertical="center"/>
    </xf>
    <xf numFmtId="4" fontId="25" fillId="7" borderId="1" xfId="0" applyNumberFormat="1" applyFont="1" applyFill="1" applyBorder="1" applyAlignment="1">
      <alignment horizontal="left" vertical="center"/>
    </xf>
    <xf numFmtId="4" fontId="25" fillId="7" borderId="2" xfId="0" applyNumberFormat="1" applyFont="1" applyFill="1" applyBorder="1" applyAlignment="1">
      <alignment horizontal="left" vertical="center"/>
    </xf>
    <xf numFmtId="4" fontId="25" fillId="7" borderId="23" xfId="0" applyNumberFormat="1" applyFont="1" applyFill="1" applyBorder="1" applyAlignment="1">
      <alignment horizontal="left" vertical="center"/>
    </xf>
    <xf numFmtId="4" fontId="34" fillId="7" borderId="1" xfId="0" applyNumberFormat="1" applyFont="1" applyFill="1" applyBorder="1" applyAlignment="1">
      <alignment horizontal="left" vertical="center" wrapText="1"/>
    </xf>
    <xf numFmtId="4" fontId="34" fillId="7" borderId="2" xfId="0" applyNumberFormat="1" applyFont="1" applyFill="1" applyBorder="1" applyAlignment="1">
      <alignment horizontal="left" vertical="center" wrapText="1"/>
    </xf>
    <xf numFmtId="4" fontId="34" fillId="7" borderId="23" xfId="0" applyNumberFormat="1" applyFont="1" applyFill="1" applyBorder="1" applyAlignment="1">
      <alignment horizontal="left" vertical="center" wrapText="1"/>
    </xf>
    <xf numFmtId="1" fontId="28" fillId="2" borderId="35" xfId="0" applyNumberFormat="1" applyFont="1" applyFill="1" applyBorder="1" applyAlignment="1">
      <alignment horizontal="center" vertical="center"/>
    </xf>
    <xf numFmtId="1" fontId="28" fillId="2" borderId="36" xfId="0" applyNumberFormat="1" applyFont="1" applyFill="1" applyBorder="1" applyAlignment="1">
      <alignment horizontal="center" vertical="center"/>
    </xf>
    <xf numFmtId="1" fontId="28" fillId="2" borderId="29" xfId="0" applyNumberFormat="1" applyFont="1" applyFill="1" applyBorder="1" applyAlignment="1">
      <alignment horizontal="center" vertical="center"/>
    </xf>
    <xf numFmtId="1" fontId="28" fillId="2" borderId="30" xfId="0" applyNumberFormat="1" applyFont="1" applyFill="1" applyBorder="1" applyAlignment="1">
      <alignment horizontal="center" vertical="center"/>
    </xf>
    <xf numFmtId="1" fontId="28" fillId="2" borderId="39" xfId="0" applyNumberFormat="1" applyFont="1" applyFill="1" applyBorder="1" applyAlignment="1">
      <alignment horizontal="center" vertical="center"/>
    </xf>
    <xf numFmtId="1" fontId="28" fillId="2" borderId="55" xfId="0" applyNumberFormat="1" applyFont="1" applyFill="1" applyBorder="1" applyAlignment="1">
      <alignment horizontal="center" vertical="center"/>
    </xf>
    <xf numFmtId="3" fontId="25" fillId="17" borderId="29" xfId="0" applyNumberFormat="1" applyFont="1" applyFill="1" applyBorder="1" applyAlignment="1">
      <alignment horizontal="center" vertical="center"/>
    </xf>
    <xf numFmtId="3" fontId="25" fillId="17" borderId="30" xfId="0" applyNumberFormat="1" applyFont="1" applyFill="1" applyBorder="1" applyAlignment="1">
      <alignment horizontal="center" vertical="center"/>
    </xf>
    <xf numFmtId="3" fontId="25" fillId="2" borderId="35" xfId="0" applyNumberFormat="1" applyFont="1" applyFill="1" applyBorder="1" applyAlignment="1">
      <alignment horizontal="center" vertical="center"/>
    </xf>
    <xf numFmtId="3" fontId="25" fillId="2" borderId="36" xfId="0" applyNumberFormat="1" applyFont="1" applyFill="1" applyBorder="1" applyAlignment="1">
      <alignment horizontal="center" vertical="center"/>
    </xf>
    <xf numFmtId="1" fontId="28" fillId="17" borderId="29" xfId="0" applyNumberFormat="1" applyFont="1" applyFill="1" applyBorder="1" applyAlignment="1">
      <alignment horizontal="center" vertical="center"/>
    </xf>
    <xf numFmtId="1" fontId="28" fillId="17" borderId="30" xfId="0" applyNumberFormat="1" applyFont="1" applyFill="1" applyBorder="1" applyAlignment="1">
      <alignment horizontal="center" vertical="center"/>
    </xf>
    <xf numFmtId="10" fontId="25" fillId="2" borderId="36" xfId="2" applyNumberFormat="1" applyFont="1" applyFill="1" applyBorder="1" applyAlignment="1">
      <alignment horizontal="center" vertical="center"/>
    </xf>
    <xf numFmtId="10" fontId="25" fillId="2" borderId="39" xfId="2" applyNumberFormat="1" applyFont="1" applyFill="1" applyBorder="1" applyAlignment="1">
      <alignment horizontal="center" vertical="center"/>
    </xf>
    <xf numFmtId="3" fontId="25" fillId="17" borderId="55" xfId="0" applyNumberFormat="1" applyFont="1" applyFill="1" applyBorder="1" applyAlignment="1">
      <alignment horizontal="center" vertical="center"/>
    </xf>
    <xf numFmtId="3" fontId="25" fillId="2" borderId="39" xfId="0" applyNumberFormat="1" applyFont="1" applyFill="1" applyBorder="1" applyAlignment="1">
      <alignment horizontal="center" vertical="center"/>
    </xf>
    <xf numFmtId="1" fontId="28" fillId="17" borderId="5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35" fillId="4" borderId="44" xfId="0" applyFont="1" applyFill="1" applyBorder="1" applyAlignment="1">
      <alignment horizontal="center" vertical="center"/>
    </xf>
    <xf numFmtId="0" fontId="35" fillId="4" borderId="45" xfId="0" applyFont="1" applyFill="1" applyBorder="1" applyAlignment="1">
      <alignment horizontal="center" vertical="center"/>
    </xf>
    <xf numFmtId="0" fontId="24" fillId="7" borderId="26" xfId="0" applyFont="1" applyFill="1" applyBorder="1" applyAlignment="1">
      <alignment horizontal="left" vertical="center"/>
    </xf>
    <xf numFmtId="0" fontId="24" fillId="7" borderId="8" xfId="0" applyFont="1" applyFill="1" applyBorder="1" applyAlignment="1">
      <alignment horizontal="left" vertical="center"/>
    </xf>
    <xf numFmtId="0" fontId="24" fillId="7" borderId="40" xfId="0" applyFont="1" applyFill="1" applyBorder="1" applyAlignment="1">
      <alignment horizontal="left" vertical="center"/>
    </xf>
    <xf numFmtId="0" fontId="24" fillId="7" borderId="41" xfId="0" applyFont="1" applyFill="1" applyBorder="1" applyAlignment="1">
      <alignment horizontal="left" vertical="center" wrapText="1"/>
    </xf>
    <xf numFmtId="0" fontId="24" fillId="7" borderId="42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/>
    </xf>
    <xf numFmtId="9" fontId="28" fillId="9" borderId="38" xfId="2" applyFont="1" applyFill="1" applyBorder="1" applyAlignment="1">
      <alignment horizontal="center" vertical="center"/>
    </xf>
    <xf numFmtId="9" fontId="28" fillId="9" borderId="37" xfId="2" applyFont="1" applyFill="1" applyBorder="1" applyAlignment="1">
      <alignment horizontal="center" vertical="center"/>
    </xf>
    <xf numFmtId="10" fontId="28" fillId="9" borderId="17" xfId="2" applyNumberFormat="1" applyFont="1" applyFill="1" applyBorder="1" applyAlignment="1">
      <alignment horizontal="center" vertical="center"/>
    </xf>
    <xf numFmtId="10" fontId="28" fillId="9" borderId="18" xfId="2" applyNumberFormat="1" applyFont="1" applyFill="1" applyBorder="1" applyAlignment="1">
      <alignment horizontal="center" vertical="center"/>
    </xf>
    <xf numFmtId="9" fontId="25" fillId="9" borderId="17" xfId="0" applyNumberFormat="1" applyFont="1" applyFill="1" applyBorder="1" applyAlignment="1">
      <alignment horizontal="center" vertical="center"/>
    </xf>
    <xf numFmtId="9" fontId="25" fillId="9" borderId="18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172" fontId="25" fillId="2" borderId="35" xfId="0" applyNumberFormat="1" applyFont="1" applyFill="1" applyBorder="1" applyAlignment="1">
      <alignment horizontal="center" vertical="center"/>
    </xf>
    <xf numFmtId="172" fontId="25" fillId="2" borderId="36" xfId="0" applyNumberFormat="1" applyFont="1" applyFill="1" applyBorder="1" applyAlignment="1">
      <alignment horizontal="center" vertical="center"/>
    </xf>
    <xf numFmtId="172" fontId="25" fillId="2" borderId="26" xfId="0" applyNumberFormat="1" applyFont="1" applyFill="1" applyBorder="1" applyAlignment="1">
      <alignment horizontal="center" vertical="center"/>
    </xf>
    <xf numFmtId="172" fontId="25" fillId="2" borderId="8" xfId="0" applyNumberFormat="1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left" vertical="center"/>
    </xf>
    <xf numFmtId="0" fontId="25" fillId="17" borderId="23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0" fontId="25" fillId="2" borderId="8" xfId="0" applyNumberFormat="1" applyFont="1" applyFill="1" applyBorder="1" applyAlignment="1">
      <alignment horizontal="center" vertical="center"/>
    </xf>
    <xf numFmtId="10" fontId="25" fillId="2" borderId="40" xfId="0" applyNumberFormat="1" applyFont="1" applyFill="1" applyBorder="1" applyAlignment="1">
      <alignment horizontal="center" vertical="center"/>
    </xf>
    <xf numFmtId="0" fontId="24" fillId="7" borderId="46" xfId="0" applyFont="1" applyFill="1" applyBorder="1" applyAlignment="1">
      <alignment horizontal="left" vertical="center"/>
    </xf>
    <xf numFmtId="0" fontId="24" fillId="17" borderId="33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 wrapText="1"/>
    </xf>
    <xf numFmtId="1" fontId="28" fillId="0" borderId="1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25" fillId="17" borderId="2" xfId="0" applyFont="1" applyFill="1" applyBorder="1" applyAlignment="1">
      <alignment horizontal="center" vertical="center"/>
    </xf>
    <xf numFmtId="0" fontId="25" fillId="17" borderId="23" xfId="0" applyFont="1" applyFill="1" applyBorder="1" applyAlignment="1">
      <alignment horizontal="center" vertical="center"/>
    </xf>
    <xf numFmtId="1" fontId="28" fillId="9" borderId="38" xfId="0" applyNumberFormat="1" applyFont="1" applyFill="1" applyBorder="1" applyAlignment="1">
      <alignment horizontal="center" vertical="center"/>
    </xf>
    <xf numFmtId="169" fontId="25" fillId="9" borderId="58" xfId="1" applyNumberFormat="1" applyFont="1" applyFill="1" applyBorder="1" applyAlignment="1">
      <alignment horizontal="center" vertical="center" wrapText="1"/>
    </xf>
    <xf numFmtId="169" fontId="25" fillId="9" borderId="21" xfId="1" applyNumberFormat="1" applyFont="1" applyFill="1" applyBorder="1" applyAlignment="1">
      <alignment horizontal="center" vertical="center" wrapText="1"/>
    </xf>
    <xf numFmtId="1" fontId="28" fillId="17" borderId="59" xfId="0" applyNumberFormat="1" applyFont="1" applyFill="1" applyBorder="1" applyAlignment="1">
      <alignment horizontal="center" vertical="center"/>
    </xf>
    <xf numFmtId="1" fontId="28" fillId="17" borderId="31" xfId="0" applyNumberFormat="1" applyFont="1" applyFill="1" applyBorder="1" applyAlignment="1">
      <alignment horizontal="center" vertical="center"/>
    </xf>
    <xf numFmtId="4" fontId="25" fillId="2" borderId="41" xfId="0" applyNumberFormat="1" applyFont="1" applyFill="1" applyBorder="1" applyAlignment="1">
      <alignment horizontal="center" vertical="center"/>
    </xf>
    <xf numFmtId="4" fontId="25" fillId="2" borderId="42" xfId="0" applyNumberFormat="1" applyFont="1" applyFill="1" applyBorder="1" applyAlignment="1">
      <alignment horizontal="center" vertical="center"/>
    </xf>
    <xf numFmtId="4" fontId="25" fillId="2" borderId="57" xfId="0" applyNumberFormat="1" applyFont="1" applyFill="1" applyBorder="1" applyAlignment="1">
      <alignment horizontal="center" vertical="center"/>
    </xf>
    <xf numFmtId="9" fontId="25" fillId="2" borderId="36" xfId="2" applyFont="1" applyFill="1" applyBorder="1" applyAlignment="1">
      <alignment horizontal="center" vertical="center"/>
    </xf>
    <xf numFmtId="9" fontId="25" fillId="2" borderId="39" xfId="2" applyFont="1" applyFill="1" applyBorder="1" applyAlignment="1">
      <alignment horizontal="center" vertical="center"/>
    </xf>
    <xf numFmtId="10" fontId="25" fillId="2" borderId="8" xfId="2" applyNumberFormat="1" applyFont="1" applyFill="1" applyBorder="1" applyAlignment="1">
      <alignment horizontal="center" vertical="center"/>
    </xf>
    <xf numFmtId="10" fontId="25" fillId="2" borderId="40" xfId="2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4" fillId="7" borderId="35" xfId="0" applyFont="1" applyFill="1" applyBorder="1" applyAlignment="1">
      <alignment horizontal="left" vertical="center"/>
    </xf>
    <xf numFmtId="0" fontId="24" fillId="7" borderId="36" xfId="0" applyFont="1" applyFill="1" applyBorder="1" applyAlignment="1">
      <alignment horizontal="left" vertical="center"/>
    </xf>
    <xf numFmtId="0" fontId="24" fillId="7" borderId="39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23" xfId="0" applyFont="1" applyFill="1" applyBorder="1" applyAlignment="1">
      <alignment horizontal="center" vertical="center" wrapText="1"/>
    </xf>
    <xf numFmtId="1" fontId="40" fillId="7" borderId="1" xfId="2" applyNumberFormat="1" applyFont="1" applyFill="1" applyBorder="1" applyAlignment="1">
      <alignment horizontal="center" vertical="center" wrapText="1"/>
    </xf>
    <xf numFmtId="1" fontId="40" fillId="7" borderId="2" xfId="2" applyNumberFormat="1" applyFont="1" applyFill="1" applyBorder="1" applyAlignment="1">
      <alignment horizontal="center" vertical="center" wrapText="1"/>
    </xf>
    <xf numFmtId="1" fontId="40" fillId="7" borderId="23" xfId="2" applyNumberFormat="1" applyFont="1" applyFill="1" applyBorder="1" applyAlignment="1">
      <alignment horizontal="center" vertical="center" wrapText="1"/>
    </xf>
    <xf numFmtId="1" fontId="40" fillId="2" borderId="1" xfId="2" applyNumberFormat="1" applyFont="1" applyFill="1" applyBorder="1" applyAlignment="1">
      <alignment horizontal="center" vertical="center" wrapText="1"/>
    </xf>
    <xf numFmtId="1" fontId="40" fillId="2" borderId="2" xfId="2" applyNumberFormat="1" applyFont="1" applyFill="1" applyBorder="1" applyAlignment="1">
      <alignment horizontal="center" vertical="center" wrapText="1"/>
    </xf>
    <xf numFmtId="1" fontId="40" fillId="2" borderId="23" xfId="2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1" fontId="40" fillId="6" borderId="1" xfId="2" applyNumberFormat="1" applyFont="1" applyFill="1" applyBorder="1" applyAlignment="1">
      <alignment horizontal="center" vertical="center" wrapText="1"/>
    </xf>
    <xf numFmtId="1" fontId="40" fillId="6" borderId="2" xfId="2" applyNumberFormat="1" applyFont="1" applyFill="1" applyBorder="1" applyAlignment="1">
      <alignment horizontal="center" vertical="center" wrapText="1"/>
    </xf>
    <xf numFmtId="1" fontId="40" fillId="6" borderId="23" xfId="2" applyNumberFormat="1" applyFont="1" applyFill="1" applyBorder="1" applyAlignment="1">
      <alignment horizontal="center" vertical="center" wrapText="1"/>
    </xf>
    <xf numFmtId="9" fontId="40" fillId="6" borderId="1" xfId="2" applyFont="1" applyFill="1" applyBorder="1" applyAlignment="1">
      <alignment horizontal="center" vertical="center" wrapText="1"/>
    </xf>
    <xf numFmtId="9" fontId="40" fillId="6" borderId="2" xfId="2" applyFont="1" applyFill="1" applyBorder="1" applyAlignment="1">
      <alignment horizontal="center" vertical="center" wrapText="1"/>
    </xf>
    <xf numFmtId="9" fontId="40" fillId="6" borderId="23" xfId="2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left" vertical="center"/>
    </xf>
    <xf numFmtId="4" fontId="32" fillId="4" borderId="1" xfId="0" applyNumberFormat="1" applyFont="1" applyFill="1" applyBorder="1" applyAlignment="1">
      <alignment horizontal="right" vertical="center"/>
    </xf>
    <xf numFmtId="0" fontId="32" fillId="4" borderId="2" xfId="0" applyFont="1" applyFill="1" applyBorder="1" applyAlignment="1">
      <alignment horizontal="right" vertical="center"/>
    </xf>
    <xf numFmtId="0" fontId="32" fillId="4" borderId="23" xfId="0" applyFont="1" applyFill="1" applyBorder="1" applyAlignment="1">
      <alignment horizontal="righ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1" fontId="32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47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23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right" vertical="center"/>
    </xf>
    <xf numFmtId="172" fontId="32" fillId="7" borderId="1" xfId="0" applyNumberFormat="1" applyFont="1" applyFill="1" applyBorder="1" applyAlignment="1">
      <alignment horizontal="center" vertical="center"/>
    </xf>
    <xf numFmtId="172" fontId="32" fillId="7" borderId="2" xfId="0" applyNumberFormat="1" applyFont="1" applyFill="1" applyBorder="1" applyAlignment="1">
      <alignment horizontal="center" vertical="center"/>
    </xf>
    <xf numFmtId="172" fontId="32" fillId="7" borderId="23" xfId="0" applyNumberFormat="1" applyFont="1" applyFill="1" applyBorder="1" applyAlignment="1">
      <alignment horizontal="center" vertical="center"/>
    </xf>
    <xf numFmtId="172" fontId="32" fillId="17" borderId="1" xfId="0" applyNumberFormat="1" applyFont="1" applyFill="1" applyBorder="1" applyAlignment="1">
      <alignment horizontal="center" vertical="center"/>
    </xf>
    <xf numFmtId="172" fontId="32" fillId="17" borderId="2" xfId="0" applyNumberFormat="1" applyFont="1" applyFill="1" applyBorder="1" applyAlignment="1">
      <alignment horizontal="center" vertical="center"/>
    </xf>
    <xf numFmtId="172" fontId="32" fillId="17" borderId="23" xfId="0" applyNumberFormat="1" applyFont="1" applyFill="1" applyBorder="1" applyAlignment="1">
      <alignment horizontal="center" vertical="center"/>
    </xf>
    <xf numFmtId="1" fontId="32" fillId="17" borderId="1" xfId="2" applyNumberFormat="1" applyFont="1" applyFill="1" applyBorder="1" applyAlignment="1">
      <alignment horizontal="center" vertical="center" wrapText="1"/>
    </xf>
    <xf numFmtId="1" fontId="32" fillId="17" borderId="2" xfId="2" applyNumberFormat="1" applyFont="1" applyFill="1" applyBorder="1" applyAlignment="1">
      <alignment horizontal="center" vertical="center" wrapText="1"/>
    </xf>
    <xf numFmtId="1" fontId="32" fillId="17" borderId="23" xfId="2" applyNumberFormat="1" applyFont="1" applyFill="1" applyBorder="1" applyAlignment="1">
      <alignment horizontal="center" vertical="center" wrapText="1"/>
    </xf>
    <xf numFmtId="10" fontId="40" fillId="7" borderId="1" xfId="2" applyNumberFormat="1" applyFont="1" applyFill="1" applyBorder="1" applyAlignment="1">
      <alignment horizontal="center" vertical="center" wrapText="1"/>
    </xf>
    <xf numFmtId="10" fontId="40" fillId="7" borderId="2" xfId="2" applyNumberFormat="1" applyFont="1" applyFill="1" applyBorder="1" applyAlignment="1">
      <alignment horizontal="center" vertical="center" wrapText="1"/>
    </xf>
    <xf numFmtId="10" fontId="40" fillId="7" borderId="23" xfId="2" applyNumberFormat="1" applyFont="1" applyFill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1" fontId="40" fillId="0" borderId="23" xfId="0" applyNumberFormat="1" applyFont="1" applyBorder="1" applyAlignment="1">
      <alignment horizontal="center" vertical="center"/>
    </xf>
    <xf numFmtId="172" fontId="32" fillId="4" borderId="2" xfId="0" applyNumberFormat="1" applyFont="1" applyFill="1" applyBorder="1" applyAlignment="1">
      <alignment horizontal="center" vertical="center" wrapText="1"/>
    </xf>
    <xf numFmtId="172" fontId="32" fillId="4" borderId="23" xfId="0" applyNumberFormat="1" applyFont="1" applyFill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/>
    </xf>
    <xf numFmtId="1" fontId="39" fillId="0" borderId="2" xfId="0" applyNumberFormat="1" applyFont="1" applyBorder="1" applyAlignment="1">
      <alignment horizontal="center" vertical="center"/>
    </xf>
    <xf numFmtId="1" fontId="39" fillId="0" borderId="23" xfId="0" applyNumberFormat="1" applyFont="1" applyBorder="1" applyAlignment="1">
      <alignment horizontal="center" vertical="center"/>
    </xf>
    <xf numFmtId="168" fontId="32" fillId="6" borderId="1" xfId="2" applyNumberFormat="1" applyFont="1" applyFill="1" applyBorder="1" applyAlignment="1">
      <alignment horizontal="center" vertical="center" wrapText="1"/>
    </xf>
    <xf numFmtId="168" fontId="32" fillId="6" borderId="2" xfId="2" applyNumberFormat="1" applyFont="1" applyFill="1" applyBorder="1" applyAlignment="1">
      <alignment horizontal="center" vertical="center" wrapText="1"/>
    </xf>
    <xf numFmtId="168" fontId="32" fillId="6" borderId="23" xfId="2" applyNumberFormat="1" applyFont="1" applyFill="1" applyBorder="1" applyAlignment="1">
      <alignment horizontal="center" vertical="center" wrapText="1"/>
    </xf>
    <xf numFmtId="168" fontId="32" fillId="17" borderId="1" xfId="2" applyNumberFormat="1" applyFont="1" applyFill="1" applyBorder="1" applyAlignment="1">
      <alignment horizontal="center" vertical="center" wrapText="1"/>
    </xf>
    <xf numFmtId="168" fontId="32" fillId="17" borderId="2" xfId="2" applyNumberFormat="1" applyFont="1" applyFill="1" applyBorder="1" applyAlignment="1">
      <alignment horizontal="center" vertical="center" wrapText="1"/>
    </xf>
    <xf numFmtId="168" fontId="32" fillId="17" borderId="23" xfId="2" applyNumberFormat="1" applyFont="1" applyFill="1" applyBorder="1" applyAlignment="1">
      <alignment horizontal="center" vertical="center" wrapText="1"/>
    </xf>
    <xf numFmtId="1" fontId="32" fillId="7" borderId="1" xfId="2" applyNumberFormat="1" applyFont="1" applyFill="1" applyBorder="1" applyAlignment="1">
      <alignment horizontal="center" vertical="center" wrapText="1"/>
    </xf>
    <xf numFmtId="1" fontId="32" fillId="7" borderId="2" xfId="2" applyNumberFormat="1" applyFont="1" applyFill="1" applyBorder="1" applyAlignment="1">
      <alignment horizontal="center" vertical="center" wrapText="1"/>
    </xf>
    <xf numFmtId="1" fontId="32" fillId="7" borderId="23" xfId="2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26" fillId="2" borderId="68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50" xfId="0" applyFont="1" applyFill="1" applyBorder="1" applyAlignment="1">
      <alignment horizontal="left" vertical="center" wrapText="1"/>
    </xf>
    <xf numFmtId="0" fontId="26" fillId="2" borderId="68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50" xfId="0" applyFont="1" applyFill="1" applyBorder="1" applyAlignment="1">
      <alignment horizontal="left" vertical="center"/>
    </xf>
    <xf numFmtId="0" fontId="41" fillId="2" borderId="3" xfId="0" applyFont="1" applyFill="1" applyBorder="1" applyAlignment="1">
      <alignment horizontal="left" vertical="center"/>
    </xf>
    <xf numFmtId="0" fontId="41" fillId="2" borderId="4" xfId="0" applyFont="1" applyFill="1" applyBorder="1" applyAlignment="1">
      <alignment horizontal="left" vertical="center"/>
    </xf>
    <xf numFmtId="0" fontId="41" fillId="2" borderId="47" xfId="0" applyFont="1" applyFill="1" applyBorder="1" applyAlignment="1">
      <alignment horizontal="left" vertical="center"/>
    </xf>
    <xf numFmtId="0" fontId="14" fillId="2" borderId="6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50" xfId="0" applyFont="1" applyFill="1" applyBorder="1" applyAlignment="1">
      <alignment horizontal="left" vertical="center"/>
    </xf>
    <xf numFmtId="0" fontId="47" fillId="2" borderId="27" xfId="9" applyFont="1" applyFill="1" applyBorder="1" applyAlignment="1">
      <alignment horizontal="left" vertical="center" wrapText="1"/>
    </xf>
    <xf numFmtId="0" fontId="47" fillId="2" borderId="72" xfId="9" applyFont="1" applyFill="1" applyBorder="1" applyAlignment="1">
      <alignment horizontal="left" vertical="center" wrapText="1"/>
    </xf>
    <xf numFmtId="10" fontId="47" fillId="2" borderId="72" xfId="9" applyNumberFormat="1" applyFont="1" applyFill="1" applyBorder="1" applyAlignment="1">
      <alignment horizontal="right" vertical="center" wrapText="1"/>
    </xf>
    <xf numFmtId="0" fontId="45" fillId="20" borderId="48" xfId="9" applyFont="1" applyFill="1" applyBorder="1" applyAlignment="1">
      <alignment horizontal="center" vertical="center"/>
    </xf>
    <xf numFmtId="0" fontId="45" fillId="20" borderId="49" xfId="9" applyFont="1" applyFill="1" applyBorder="1" applyAlignment="1">
      <alignment horizontal="center" vertical="center"/>
    </xf>
    <xf numFmtId="0" fontId="45" fillId="20" borderId="53" xfId="9" applyFont="1" applyFill="1" applyBorder="1" applyAlignment="1">
      <alignment horizontal="center" vertical="center"/>
    </xf>
    <xf numFmtId="0" fontId="46" fillId="20" borderId="5" xfId="9" applyFont="1" applyFill="1" applyBorder="1" applyAlignment="1">
      <alignment horizontal="center" vertical="center"/>
    </xf>
    <xf numFmtId="0" fontId="46" fillId="20" borderId="6" xfId="9" applyFont="1" applyFill="1" applyBorder="1" applyAlignment="1">
      <alignment horizontal="center" vertical="center"/>
    </xf>
    <xf numFmtId="0" fontId="46" fillId="20" borderId="14" xfId="9" applyFont="1" applyFill="1" applyBorder="1" applyAlignment="1">
      <alignment horizontal="center" vertical="center"/>
    </xf>
    <xf numFmtId="0" fontId="46" fillId="20" borderId="4" xfId="9" applyFont="1" applyFill="1" applyBorder="1" applyAlignment="1">
      <alignment horizontal="center" vertical="center" wrapText="1"/>
    </xf>
    <xf numFmtId="0" fontId="46" fillId="20" borderId="66" xfId="9" applyFont="1" applyFill="1" applyBorder="1" applyAlignment="1">
      <alignment horizontal="center" vertical="center" wrapText="1"/>
    </xf>
    <xf numFmtId="0" fontId="46" fillId="20" borderId="0" xfId="9" applyFont="1" applyFill="1" applyAlignment="1">
      <alignment horizontal="center" vertical="center" wrapText="1"/>
    </xf>
    <xf numFmtId="0" fontId="46" fillId="20" borderId="70" xfId="9" applyFont="1" applyFill="1" applyBorder="1" applyAlignment="1">
      <alignment horizontal="center" vertical="center" wrapText="1"/>
    </xf>
    <xf numFmtId="0" fontId="46" fillId="20" borderId="69" xfId="9" applyFont="1" applyFill="1" applyBorder="1" applyAlignment="1">
      <alignment horizontal="center" vertical="center" wrapText="1"/>
    </xf>
    <xf numFmtId="0" fontId="46" fillId="20" borderId="62" xfId="9" applyFont="1" applyFill="1" applyBorder="1" applyAlignment="1">
      <alignment horizontal="center" vertical="center" wrapText="1"/>
    </xf>
    <xf numFmtId="0" fontId="46" fillId="20" borderId="65" xfId="9" applyFont="1" applyFill="1" applyBorder="1" applyAlignment="1">
      <alignment horizontal="center" vertical="center" wrapText="1"/>
    </xf>
    <xf numFmtId="0" fontId="46" fillId="20" borderId="71" xfId="9" applyFont="1" applyFill="1" applyBorder="1" applyAlignment="1">
      <alignment horizontal="center" vertical="center" wrapText="1"/>
    </xf>
    <xf numFmtId="0" fontId="46" fillId="20" borderId="67" xfId="9" applyFont="1" applyFill="1" applyBorder="1" applyAlignment="1">
      <alignment horizontal="center" vertical="center" wrapText="1"/>
    </xf>
    <xf numFmtId="0" fontId="46" fillId="20" borderId="47" xfId="9" applyFont="1" applyFill="1" applyBorder="1" applyAlignment="1">
      <alignment horizontal="center" vertical="center" wrapText="1"/>
    </xf>
    <xf numFmtId="0" fontId="46" fillId="20" borderId="50" xfId="9" applyFont="1" applyFill="1" applyBorder="1" applyAlignment="1">
      <alignment horizontal="center" vertical="center" wrapText="1"/>
    </xf>
    <xf numFmtId="0" fontId="46" fillId="20" borderId="34" xfId="9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left" vertical="center"/>
    </xf>
    <xf numFmtId="1" fontId="3" fillId="9" borderId="2" xfId="0" applyNumberFormat="1" applyFont="1" applyFill="1" applyBorder="1" applyAlignment="1">
      <alignment horizontal="left" vertical="center"/>
    </xf>
    <xf numFmtId="171" fontId="5" fillId="0" borderId="65" xfId="0" applyNumberFormat="1" applyFont="1" applyBorder="1" applyAlignment="1">
      <alignment horizontal="center" vertical="center"/>
    </xf>
    <xf numFmtId="171" fontId="5" fillId="0" borderId="66" xfId="0" applyNumberFormat="1" applyFont="1" applyBorder="1" applyAlignment="1">
      <alignment horizontal="center" vertical="center"/>
    </xf>
    <xf numFmtId="171" fontId="5" fillId="0" borderId="67" xfId="0" applyNumberFormat="1" applyFont="1" applyBorder="1" applyAlignment="1">
      <alignment horizontal="center" vertical="center"/>
    </xf>
    <xf numFmtId="171" fontId="5" fillId="0" borderId="62" xfId="0" applyNumberFormat="1" applyFont="1" applyBorder="1" applyAlignment="1">
      <alignment horizontal="center" vertical="center"/>
    </xf>
    <xf numFmtId="10" fontId="5" fillId="0" borderId="54" xfId="0" applyNumberFormat="1" applyFont="1" applyBorder="1" applyAlignment="1">
      <alignment horizontal="center" vertical="center"/>
    </xf>
    <xf numFmtId="10" fontId="5" fillId="0" borderId="64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left" vertical="center"/>
    </xf>
    <xf numFmtId="1" fontId="4" fillId="7" borderId="2" xfId="0" applyNumberFormat="1" applyFont="1" applyFill="1" applyBorder="1" applyAlignment="1">
      <alignment horizontal="left" vertical="center"/>
    </xf>
    <xf numFmtId="1" fontId="4" fillId="7" borderId="2" xfId="0" applyNumberFormat="1" applyFont="1" applyFill="1" applyBorder="1" applyAlignment="1">
      <alignment horizontal="center" vertical="center"/>
    </xf>
    <xf numFmtId="4" fontId="30" fillId="11" borderId="17" xfId="0" applyNumberFormat="1" applyFont="1" applyFill="1" applyBorder="1" applyAlignment="1">
      <alignment horizontal="center" vertical="center"/>
    </xf>
    <xf numFmtId="1" fontId="33" fillId="2" borderId="0" xfId="10" applyNumberFormat="1" applyFont="1" applyFill="1" applyAlignment="1">
      <alignment horizontal="center" vertical="center"/>
    </xf>
    <xf numFmtId="1" fontId="51" fillId="2" borderId="0" xfId="10" applyNumberFormat="1" applyFont="1" applyFill="1" applyAlignment="1">
      <alignment horizontal="center" vertical="center"/>
    </xf>
    <xf numFmtId="10" fontId="51" fillId="2" borderId="0" xfId="2" applyNumberFormat="1" applyFont="1" applyFill="1" applyAlignment="1">
      <alignment horizontal="right" vertical="center"/>
    </xf>
    <xf numFmtId="4" fontId="47" fillId="2" borderId="1" xfId="9" applyNumberFormat="1" applyFont="1" applyFill="1" applyBorder="1" applyAlignment="1">
      <alignment vertical="center"/>
    </xf>
    <xf numFmtId="4" fontId="47" fillId="2" borderId="23" xfId="9" applyNumberFormat="1" applyFont="1" applyFill="1" applyBorder="1" applyAlignment="1">
      <alignment vertical="center"/>
    </xf>
  </cellXfs>
  <cellStyles count="15">
    <cellStyle name="Excel Built-in Normal" xfId="3" xr:uid="{00000000-0005-0000-0000-000000000000}"/>
    <cellStyle name="Excel Built-in Normal 2" xfId="14" xr:uid="{09E0BF91-1FDE-4174-A8E9-97E602C8841C}"/>
    <cellStyle name="Millares" xfId="1" builtinId="3"/>
    <cellStyle name="Millares 2" xfId="4" xr:uid="{00000000-0005-0000-0000-000002000000}"/>
    <cellStyle name="Millares 2 2" xfId="12" xr:uid="{58341044-FA68-4982-9762-64F3FFB9B657}"/>
    <cellStyle name="Millares 3" xfId="5" xr:uid="{00000000-0005-0000-0000-000003000000}"/>
    <cellStyle name="Normal" xfId="0" builtinId="0"/>
    <cellStyle name="Normal 2" xfId="6" xr:uid="{00000000-0005-0000-0000-000005000000}"/>
    <cellStyle name="Normal 2 2" xfId="8" xr:uid="{75EAEC57-DD16-4249-9B43-BC8A2F02EC03}"/>
    <cellStyle name="Normal 3" xfId="9" xr:uid="{4799EAA5-019E-46A7-9981-9CB027550D72}"/>
    <cellStyle name="Normal 4" xfId="10" xr:uid="{10E3F4C2-03B1-4D4A-9553-EB36B67C434B}"/>
    <cellStyle name="Porcentaje" xfId="2" builtinId="5"/>
    <cellStyle name="Porcentaje 2" xfId="7" xr:uid="{00000000-0005-0000-0000-000007000000}"/>
    <cellStyle name="Porcentaje 2 2" xfId="11" xr:uid="{A7269C66-D1FB-405A-99F2-3392CBB88009}"/>
    <cellStyle name="Porcentaje 3" xfId="13" xr:uid="{6B85A017-EB09-40EE-A59E-FD46A64C6263}"/>
  </cellStyles>
  <dxfs count="0"/>
  <tableStyles count="0" defaultTableStyle="TableStyleMedium9" defaultPivotStyle="PivotStyleLight16"/>
  <colors>
    <mruColors>
      <color rgb="FFFCE4D6"/>
      <color rgb="FFE0EBF7"/>
      <color rgb="FFFFFFCC"/>
      <color rgb="FF68959B"/>
      <color rgb="FFD88C8C"/>
      <color rgb="FF9FBCBF"/>
      <color rgb="FFE6B8B7"/>
      <color rgb="FFC5D6D9"/>
      <color rgb="FFC5CCCC"/>
      <color rgb="FFE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zapata@dlps.local" id="{EB84003B-EDD1-4450-BA78-65CD0F1FD083}" userId="S-1-5-21-2932642052-276077444-3260608093-114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2-13T16:57:11.20" personId="{EB84003B-EDD1-4450-BA78-65CD0F1FD083}" id="{4802047A-CF49-4B2C-B661-A92C135CD593}">
    <text>OCULTAR CELDAS CUANDO CALCULO DE AREAS MIVIVIENDA NO SEA NECESARIO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opLeftCell="A6" zoomScale="80" zoomScaleNormal="80" zoomScaleSheetLayoutView="100" workbookViewId="0">
      <selection activeCell="B22" sqref="B22:D22"/>
    </sheetView>
  </sheetViews>
  <sheetFormatPr baseColWidth="10" defaultColWidth="9.7265625" defaultRowHeight="13.5"/>
  <cols>
    <col min="1" max="1" width="34.453125" style="210" customWidth="1"/>
    <col min="2" max="7" width="16.453125" style="210" customWidth="1"/>
    <col min="8" max="10" width="9.7265625" style="209"/>
    <col min="11" max="16384" width="9.7265625" style="210"/>
  </cols>
  <sheetData>
    <row r="1" spans="1:10" ht="21.65" customHeight="1" thickBot="1">
      <c r="A1" s="204" t="s">
        <v>55</v>
      </c>
      <c r="B1" s="205" t="str">
        <f>'AREAS '!C1</f>
        <v>EDIFICIO MULTIFAMILIAR</v>
      </c>
      <c r="C1" s="206"/>
      <c r="D1" s="206"/>
      <c r="E1" s="206"/>
      <c r="F1" s="207"/>
      <c r="G1" s="208" t="str">
        <f>'AREAS '!U1</f>
        <v>REVISION 5</v>
      </c>
    </row>
    <row r="2" spans="1:10" s="212" customFormat="1" ht="25.9" customHeight="1" thickBot="1">
      <c r="A2" s="529" t="str">
        <f>'AREAS '!B2</f>
        <v>AV. MARIANO CORNEJO 1415</v>
      </c>
      <c r="B2" s="530"/>
      <c r="C2" s="257"/>
      <c r="D2" s="257"/>
      <c r="E2" s="257"/>
      <c r="F2" s="258" t="s">
        <v>0</v>
      </c>
      <c r="G2" s="259" t="str">
        <f>'AREAS '!D3</f>
        <v>24.03.2026</v>
      </c>
      <c r="H2" s="211"/>
      <c r="I2" s="211"/>
      <c r="J2" s="211"/>
    </row>
    <row r="3" spans="1:10" s="212" customFormat="1" ht="23.5" customHeight="1" thickBot="1">
      <c r="A3" s="213" t="str">
        <f>'AREAS '!D5</f>
        <v>PUEBLO LIBRE</v>
      </c>
      <c r="B3" s="543" t="str">
        <f>'AREAS '!U2</f>
        <v>ORDENANZA 2361-MML</v>
      </c>
      <c r="C3" s="532"/>
      <c r="D3" s="532"/>
      <c r="E3" s="532"/>
      <c r="F3" s="532"/>
      <c r="G3" s="533"/>
      <c r="H3" s="211"/>
      <c r="I3" s="211"/>
      <c r="J3" s="211"/>
    </row>
    <row r="4" spans="1:10" ht="22.9" customHeight="1" thickBot="1">
      <c r="A4" s="213" t="str">
        <f>'AREAS '!H5</f>
        <v>RDA</v>
      </c>
      <c r="B4" s="531" t="str">
        <f>'AREAS '!O5</f>
        <v>AREA DE TRATAMIENTO URBANO II</v>
      </c>
      <c r="C4" s="532"/>
      <c r="D4" s="532"/>
      <c r="E4" s="532"/>
      <c r="F4" s="532"/>
      <c r="G4" s="533"/>
    </row>
    <row r="5" spans="1:10">
      <c r="A5" s="211"/>
      <c r="B5" s="211" t="s">
        <v>1</v>
      </c>
      <c r="C5" s="211"/>
      <c r="D5" s="211"/>
      <c r="E5" s="211"/>
      <c r="F5" s="211"/>
      <c r="G5" s="211"/>
    </row>
    <row r="6" spans="1:10" s="212" customFormat="1" ht="25.15" customHeight="1">
      <c r="A6" s="534" t="s">
        <v>2</v>
      </c>
      <c r="B6" s="535"/>
      <c r="C6" s="535"/>
      <c r="D6" s="535"/>
      <c r="E6" s="535"/>
      <c r="F6" s="535"/>
      <c r="G6" s="536"/>
      <c r="H6" s="211"/>
      <c r="I6" s="211"/>
      <c r="J6" s="211"/>
    </row>
    <row r="7" spans="1:10" s="212" customFormat="1" ht="25.9" customHeight="1" thickBot="1">
      <c r="A7" s="214" t="s">
        <v>3</v>
      </c>
      <c r="B7" s="215">
        <f>'AREAS '!D4</f>
        <v>552.5</v>
      </c>
      <c r="C7" s="215"/>
      <c r="D7" s="215"/>
      <c r="E7" s="215"/>
      <c r="F7" s="216"/>
      <c r="G7" s="217"/>
      <c r="H7" s="211" t="s">
        <v>1</v>
      </c>
      <c r="I7" s="211"/>
      <c r="J7" s="211"/>
    </row>
    <row r="8" spans="1:10" ht="18" customHeight="1" thickBot="1">
      <c r="A8" s="218"/>
      <c r="B8" s="540" t="s">
        <v>31</v>
      </c>
      <c r="C8" s="541"/>
      <c r="D8" s="541"/>
      <c r="E8" s="541"/>
      <c r="F8" s="541"/>
      <c r="G8" s="542"/>
    </row>
    <row r="9" spans="1:10" ht="18" customHeight="1" thickBot="1">
      <c r="A9" s="220"/>
      <c r="B9" s="221"/>
      <c r="C9" s="222" t="str">
        <f>'AREAS '!F43</f>
        <v>2D+E-K</v>
      </c>
      <c r="D9" s="223"/>
      <c r="E9" s="224" t="str">
        <f>'AREAS '!F45</f>
        <v>2D</v>
      </c>
      <c r="F9" s="225" t="str">
        <f>'AREAS '!F46</f>
        <v>1D</v>
      </c>
      <c r="G9" s="226"/>
    </row>
    <row r="10" spans="1:10" ht="22.15" customHeight="1" thickBot="1">
      <c r="A10" s="227" t="s">
        <v>6</v>
      </c>
      <c r="B10" s="228"/>
      <c r="C10" s="229" t="str">
        <f>'AREAS '!D43</f>
        <v>68-70 m²</v>
      </c>
      <c r="D10" s="230"/>
      <c r="E10" s="231" t="str">
        <f>'AREAS '!D45</f>
        <v>54-56 m²</v>
      </c>
      <c r="F10" s="232" t="str">
        <f>'AREAS '!D46</f>
        <v>40 m²</v>
      </c>
      <c r="G10" s="233"/>
    </row>
    <row r="11" spans="1:10" ht="22.15" customHeight="1" thickBot="1">
      <c r="A11" s="234" t="s">
        <v>7</v>
      </c>
      <c r="B11" s="235"/>
      <c r="C11" s="236">
        <f>'AREAS '!C43</f>
        <v>40</v>
      </c>
      <c r="D11" s="237"/>
      <c r="E11" s="238">
        <f>'AREAS '!C45</f>
        <v>42</v>
      </c>
      <c r="F11" s="239">
        <f>'AREAS '!C46</f>
        <v>21</v>
      </c>
      <c r="G11" s="240"/>
    </row>
    <row r="12" spans="1:10" ht="22.15" customHeight="1" thickBot="1">
      <c r="A12" s="241" t="s">
        <v>8</v>
      </c>
      <c r="B12" s="242"/>
      <c r="C12" s="315">
        <f>C11/B13</f>
        <v>0.38834951456310679</v>
      </c>
      <c r="D12" s="316"/>
      <c r="E12" s="317">
        <f>E11/B13</f>
        <v>0.40776699029126212</v>
      </c>
      <c r="F12" s="318">
        <f>F11/B13</f>
        <v>0.20388349514563106</v>
      </c>
      <c r="G12" s="243"/>
    </row>
    <row r="13" spans="1:10" ht="22.15" customHeight="1" thickBot="1">
      <c r="A13" s="244" t="s">
        <v>9</v>
      </c>
      <c r="B13" s="537">
        <f>SUM(B11:G11)</f>
        <v>103</v>
      </c>
      <c r="C13" s="538"/>
      <c r="D13" s="538"/>
      <c r="E13" s="538"/>
      <c r="F13" s="538"/>
      <c r="G13" s="539"/>
    </row>
    <row r="14" spans="1:10" ht="22.15" customHeight="1" thickBot="1">
      <c r="A14" s="245"/>
      <c r="B14" s="520" t="s">
        <v>10</v>
      </c>
      <c r="C14" s="521"/>
      <c r="D14" s="522"/>
      <c r="E14" s="511" t="s">
        <v>11</v>
      </c>
      <c r="F14" s="512"/>
      <c r="G14" s="513"/>
    </row>
    <row r="15" spans="1:10" ht="22.15" customHeight="1" thickBot="1">
      <c r="A15" s="246" t="s">
        <v>12</v>
      </c>
      <c r="B15" s="523">
        <f>'AREAS '!F65</f>
        <v>5600</v>
      </c>
      <c r="C15" s="524"/>
      <c r="D15" s="525"/>
      <c r="E15" s="514">
        <f>'AREAS '!H65</f>
        <v>5357.4660633484164</v>
      </c>
      <c r="F15" s="515"/>
      <c r="G15" s="516"/>
    </row>
    <row r="16" spans="1:10" ht="22.15" customHeight="1" thickBot="1">
      <c r="A16" s="247" t="s">
        <v>51</v>
      </c>
      <c r="B16" s="523">
        <f>'AREAS '!F66</f>
        <v>309.39999999999998</v>
      </c>
      <c r="C16" s="524"/>
      <c r="D16" s="525"/>
      <c r="E16" s="514">
        <f>'AREAS '!H66</f>
        <v>296</v>
      </c>
      <c r="F16" s="515"/>
      <c r="G16" s="516"/>
    </row>
    <row r="17" spans="1:10" ht="22.15" customHeight="1" thickBot="1">
      <c r="A17" s="248" t="s">
        <v>13</v>
      </c>
      <c r="B17" s="526">
        <f>'AREAS '!F59</f>
        <v>0.3</v>
      </c>
      <c r="C17" s="527"/>
      <c r="D17" s="528"/>
      <c r="E17" s="553">
        <f>'AREAS '!J59</f>
        <v>0.40814479638009049</v>
      </c>
      <c r="F17" s="554"/>
      <c r="G17" s="555"/>
    </row>
    <row r="18" spans="1:10" ht="22.15" customHeight="1" thickBot="1">
      <c r="A18" s="247" t="s">
        <v>14</v>
      </c>
      <c r="B18" s="523" t="str">
        <f>'AREAS '!F60</f>
        <v xml:space="preserve">1.5 (A+r) = 59.25ML </v>
      </c>
      <c r="C18" s="524"/>
      <c r="D18" s="525"/>
      <c r="E18" s="514" t="str">
        <f>'AREAS '!H60</f>
        <v>22 PISOS (58.24 ML)</v>
      </c>
      <c r="F18" s="515"/>
      <c r="G18" s="516"/>
    </row>
    <row r="19" spans="1:10" ht="22.15" customHeight="1" thickBot="1">
      <c r="A19" s="247" t="s">
        <v>15</v>
      </c>
      <c r="B19" s="517"/>
      <c r="C19" s="518"/>
      <c r="D19" s="519"/>
      <c r="E19" s="517">
        <v>4</v>
      </c>
      <c r="F19" s="518"/>
      <c r="G19" s="519"/>
    </row>
    <row r="20" spans="1:10" ht="22.15" customHeight="1" thickBot="1">
      <c r="A20" s="249"/>
      <c r="B20" s="249"/>
      <c r="C20" s="249"/>
      <c r="D20" s="249"/>
      <c r="E20" s="249"/>
      <c r="F20" s="249"/>
      <c r="G20" s="249"/>
    </row>
    <row r="21" spans="1:10" s="212" customFormat="1" ht="22.15" customHeight="1" thickBot="1">
      <c r="A21" s="534" t="s">
        <v>16</v>
      </c>
      <c r="B21" s="535"/>
      <c r="C21" s="535"/>
      <c r="D21" s="535"/>
      <c r="E21" s="535"/>
      <c r="F21" s="535"/>
      <c r="G21" s="536"/>
      <c r="H21" s="211"/>
      <c r="I21" s="211"/>
      <c r="J21" s="211"/>
    </row>
    <row r="22" spans="1:10" ht="22.15" customHeight="1" thickBot="1">
      <c r="A22" s="219" t="s">
        <v>16</v>
      </c>
      <c r="B22" s="556" t="s">
        <v>40</v>
      </c>
      <c r="C22" s="557"/>
      <c r="D22" s="558"/>
      <c r="E22" s="561" t="s">
        <v>11</v>
      </c>
      <c r="F22" s="562"/>
      <c r="G22" s="563"/>
    </row>
    <row r="23" spans="1:10" ht="22.15" customHeight="1" thickBot="1">
      <c r="A23" s="247" t="s">
        <v>60</v>
      </c>
      <c r="B23" s="564">
        <f>'AREAS '!F61</f>
        <v>35</v>
      </c>
      <c r="C23" s="565"/>
      <c r="D23" s="566"/>
      <c r="E23" s="570">
        <f>'AREAS '!H61</f>
        <v>43</v>
      </c>
      <c r="F23" s="571"/>
      <c r="G23" s="572"/>
    </row>
    <row r="24" spans="1:10" ht="22.15" hidden="1" customHeight="1" thickBot="1">
      <c r="A24" s="250" t="s">
        <v>59</v>
      </c>
      <c r="B24" s="567">
        <f>'AREAS '!F62</f>
        <v>2.7499200000000004</v>
      </c>
      <c r="C24" s="568"/>
      <c r="D24" s="569"/>
      <c r="E24" s="550">
        <f>'AREAS '!H62</f>
        <v>3</v>
      </c>
      <c r="F24" s="551"/>
      <c r="G24" s="552"/>
    </row>
    <row r="25" spans="1:10" ht="22.15" customHeight="1" thickBot="1">
      <c r="A25" s="247" t="s">
        <v>57</v>
      </c>
      <c r="B25" s="564">
        <f>'AREAS '!F63</f>
        <v>105</v>
      </c>
      <c r="C25" s="565"/>
      <c r="D25" s="566"/>
      <c r="E25" s="570">
        <f>'AREAS '!H63</f>
        <v>105</v>
      </c>
      <c r="F25" s="571"/>
      <c r="G25" s="572"/>
    </row>
    <row r="26" spans="1:10" ht="22.15" hidden="1" customHeight="1" thickBot="1">
      <c r="A26" s="250" t="s">
        <v>58</v>
      </c>
      <c r="B26" s="550">
        <f>'AREAS '!F64</f>
        <v>1.5</v>
      </c>
      <c r="C26" s="551"/>
      <c r="D26" s="552"/>
      <c r="E26" s="550">
        <f>'AREAS '!H64</f>
        <v>1.5</v>
      </c>
      <c r="F26" s="551"/>
      <c r="G26" s="552"/>
    </row>
    <row r="27" spans="1:10" ht="22.15" customHeight="1" thickBot="1">
      <c r="A27" s="249"/>
      <c r="B27" s="249"/>
      <c r="C27" s="249"/>
      <c r="D27" s="249"/>
      <c r="E27" s="249"/>
      <c r="F27" s="249"/>
      <c r="G27" s="249"/>
    </row>
    <row r="28" spans="1:10" s="212" customFormat="1" ht="22.15" customHeight="1" thickBot="1">
      <c r="A28" s="534" t="s">
        <v>17</v>
      </c>
      <c r="B28" s="535"/>
      <c r="C28" s="535"/>
      <c r="D28" s="535"/>
      <c r="E28" s="535"/>
      <c r="F28" s="535"/>
      <c r="G28" s="536"/>
      <c r="H28" s="211"/>
      <c r="I28" s="211"/>
      <c r="J28" s="211"/>
    </row>
    <row r="29" spans="1:10" s="212" customFormat="1" ht="22.15" customHeight="1" thickBot="1">
      <c r="A29" s="251" t="s">
        <v>94</v>
      </c>
      <c r="B29" s="559">
        <f>'AREAS '!$D$4</f>
        <v>552.5</v>
      </c>
      <c r="C29" s="559"/>
      <c r="D29" s="559"/>
      <c r="E29" s="559"/>
      <c r="F29" s="559"/>
      <c r="G29" s="560"/>
      <c r="H29" s="211"/>
      <c r="I29" s="211"/>
      <c r="J29" s="211"/>
    </row>
    <row r="30" spans="1:10" ht="22.15" customHeight="1" thickBot="1">
      <c r="A30" s="219" t="s">
        <v>95</v>
      </c>
      <c r="B30" s="544">
        <f>'AREAS '!O38</f>
        <v>6079.7599999999984</v>
      </c>
      <c r="C30" s="545"/>
      <c r="D30" s="545"/>
      <c r="E30" s="545"/>
      <c r="F30" s="545"/>
      <c r="G30" s="546"/>
    </row>
    <row r="31" spans="1:10" ht="22.15" customHeight="1" thickBot="1">
      <c r="A31" s="252" t="s">
        <v>96</v>
      </c>
      <c r="B31" s="547">
        <f>'AREAS '!P38</f>
        <v>171.87</v>
      </c>
      <c r="C31" s="548"/>
      <c r="D31" s="548"/>
      <c r="E31" s="548"/>
      <c r="F31" s="548"/>
      <c r="G31" s="549"/>
    </row>
    <row r="32" spans="1:10" ht="22.15" customHeight="1" thickBot="1">
      <c r="A32" s="247" t="s">
        <v>97</v>
      </c>
      <c r="B32" s="544">
        <f>'AREAS '!Q38</f>
        <v>969.13000000000056</v>
      </c>
      <c r="C32" s="545"/>
      <c r="D32" s="545"/>
      <c r="E32" s="545"/>
      <c r="F32" s="545"/>
      <c r="G32" s="546"/>
      <c r="H32" s="253"/>
    </row>
    <row r="33" spans="1:8" ht="22.15" customHeight="1" thickBot="1">
      <c r="A33" s="227" t="s">
        <v>98</v>
      </c>
      <c r="B33" s="544">
        <f>B30+B32</f>
        <v>7048.8899999999994</v>
      </c>
      <c r="C33" s="545"/>
      <c r="D33" s="545"/>
      <c r="E33" s="545"/>
      <c r="F33" s="545"/>
      <c r="G33" s="546"/>
    </row>
    <row r="34" spans="1:8" ht="22.15" customHeight="1" thickBot="1">
      <c r="A34" s="219" t="s">
        <v>99</v>
      </c>
      <c r="B34" s="544">
        <f>'AREAS '!R38</f>
        <v>2197.2199999999998</v>
      </c>
      <c r="C34" s="545"/>
      <c r="D34" s="545"/>
      <c r="E34" s="545"/>
      <c r="F34" s="545"/>
      <c r="G34" s="546"/>
    </row>
    <row r="35" spans="1:8" ht="22.15" customHeight="1" thickBot="1">
      <c r="A35" s="247" t="s">
        <v>100</v>
      </c>
      <c r="B35" s="544">
        <f>'AREAS '!U38</f>
        <v>9417.9800000000014</v>
      </c>
      <c r="C35" s="545"/>
      <c r="D35" s="545"/>
      <c r="E35" s="545"/>
      <c r="F35" s="545"/>
      <c r="G35" s="546"/>
      <c r="H35" s="253"/>
    </row>
    <row r="36" spans="1:8" ht="14" thickBot="1">
      <c r="A36" s="209"/>
      <c r="B36" s="209"/>
      <c r="C36" s="209"/>
      <c r="D36" s="209"/>
      <c r="E36" s="209"/>
      <c r="F36" s="209"/>
      <c r="G36" s="209"/>
    </row>
    <row r="37" spans="1:8" ht="25.15" customHeight="1" thickBot="1">
      <c r="A37" s="534" t="s">
        <v>18</v>
      </c>
      <c r="B37" s="535"/>
      <c r="C37" s="535"/>
      <c r="D37" s="535"/>
      <c r="E37" s="535"/>
      <c r="F37" s="535"/>
      <c r="G37" s="536"/>
    </row>
    <row r="38" spans="1:8" ht="25.15" customHeight="1">
      <c r="A38" s="582" t="str">
        <f>'AREAS '!M57</f>
        <v xml:space="preserve">* ESTA CABIDA HA SIDO DESARROLLADA SEGÚN LA NORMATIVA ORDENANZA 2361 </v>
      </c>
      <c r="B38" s="583"/>
      <c r="C38" s="583"/>
      <c r="D38" s="583"/>
      <c r="E38" s="583"/>
      <c r="F38" s="583"/>
      <c r="G38" s="584"/>
    </row>
    <row r="39" spans="1:8" ht="25.15" customHeight="1">
      <c r="A39" s="292">
        <f>'AREAS '!M60</f>
        <v>0</v>
      </c>
      <c r="B39" s="298"/>
      <c r="C39" s="298"/>
      <c r="D39" s="298"/>
      <c r="E39" s="298"/>
      <c r="F39" s="298"/>
      <c r="G39" s="293"/>
    </row>
    <row r="40" spans="1:8" ht="25.15" customHeight="1">
      <c r="A40" s="579" t="str">
        <f>'AREAS '!M58</f>
        <v>* EL 50 % DEL TOTAL AREA VENDIBLE TECHADA DEBE CALZAR CON MONTO MI VIVIENDA COMO MINIMO</v>
      </c>
      <c r="B40" s="580"/>
      <c r="C40" s="580"/>
      <c r="D40" s="580"/>
      <c r="E40" s="580"/>
      <c r="F40" s="580"/>
      <c r="G40" s="581"/>
    </row>
    <row r="41" spans="1:8" ht="40.15" customHeight="1">
      <c r="A41" s="576" t="str">
        <f>'AREAS '!M59</f>
        <v>* SE DEBE REVISAR LA CABIDA CON LA FICHA DE REGISTROS PUBLICOS Y EL PLANO TOPOGRAFICO, YA QUE PUEDE INFLUIR EN SU PLANTEAMIENTO</v>
      </c>
      <c r="B41" s="577"/>
      <c r="C41" s="577"/>
      <c r="D41" s="577"/>
      <c r="E41" s="577"/>
      <c r="F41" s="577"/>
      <c r="G41" s="578"/>
    </row>
    <row r="42" spans="1:8" ht="25.15" customHeight="1">
      <c r="A42" s="585" t="str">
        <f>'AREAS '!M61</f>
        <v>* Las áreas pueden ser variables de acuerdo al desarrollo del proyecto</v>
      </c>
      <c r="B42" s="586"/>
      <c r="C42" s="586"/>
      <c r="D42" s="586"/>
      <c r="E42" s="586"/>
      <c r="F42" s="586"/>
      <c r="G42" s="587"/>
    </row>
    <row r="43" spans="1:8" ht="25.15" customHeight="1" thickBot="1">
      <c r="A43" s="573" t="str">
        <f>'AREAS '!M63</f>
        <v>* No incluye área de equipamiento ni de instalaciones</v>
      </c>
      <c r="B43" s="574"/>
      <c r="C43" s="574"/>
      <c r="D43" s="574"/>
      <c r="E43" s="574"/>
      <c r="F43" s="574"/>
      <c r="G43" s="575"/>
    </row>
    <row r="44" spans="1:8">
      <c r="A44" s="209"/>
      <c r="B44" s="209"/>
      <c r="C44" s="209"/>
      <c r="D44" s="209"/>
      <c r="E44" s="209"/>
      <c r="F44" s="209"/>
      <c r="G44" s="209"/>
    </row>
  </sheetData>
  <mergeCells count="43">
    <mergeCell ref="A43:G43"/>
    <mergeCell ref="A37:G37"/>
    <mergeCell ref="A41:G41"/>
    <mergeCell ref="A40:G40"/>
    <mergeCell ref="A38:G38"/>
    <mergeCell ref="A42:G42"/>
    <mergeCell ref="E26:G26"/>
    <mergeCell ref="E17:G17"/>
    <mergeCell ref="B19:D19"/>
    <mergeCell ref="B22:D22"/>
    <mergeCell ref="B29:G29"/>
    <mergeCell ref="E22:G22"/>
    <mergeCell ref="A21:G21"/>
    <mergeCell ref="B23:D23"/>
    <mergeCell ref="B24:D24"/>
    <mergeCell ref="B25:D25"/>
    <mergeCell ref="B26:D26"/>
    <mergeCell ref="E23:G23"/>
    <mergeCell ref="E24:G24"/>
    <mergeCell ref="E25:G25"/>
    <mergeCell ref="B35:G35"/>
    <mergeCell ref="B34:G34"/>
    <mergeCell ref="A28:G28"/>
    <mergeCell ref="B30:G30"/>
    <mergeCell ref="B31:G31"/>
    <mergeCell ref="B32:G32"/>
    <mergeCell ref="B33:G33"/>
    <mergeCell ref="A2:B2"/>
    <mergeCell ref="B4:G4"/>
    <mergeCell ref="A6:G6"/>
    <mergeCell ref="B13:G13"/>
    <mergeCell ref="B8:G8"/>
    <mergeCell ref="B3:G3"/>
    <mergeCell ref="B14:D14"/>
    <mergeCell ref="B15:D15"/>
    <mergeCell ref="B16:D16"/>
    <mergeCell ref="B17:D17"/>
    <mergeCell ref="B18:D18"/>
    <mergeCell ref="E14:G14"/>
    <mergeCell ref="E15:G15"/>
    <mergeCell ref="E16:G16"/>
    <mergeCell ref="E18:G18"/>
    <mergeCell ref="E19:G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5A1A5"/>
    <pageSetUpPr fitToPage="1"/>
  </sheetPr>
  <dimension ref="A1:AA70"/>
  <sheetViews>
    <sheetView tabSelected="1" topLeftCell="A8" zoomScale="70" zoomScaleNormal="70" zoomScaleSheetLayoutView="30" zoomScalePageLayoutView="30" workbookViewId="0">
      <selection activeCell="U48" sqref="U48"/>
    </sheetView>
  </sheetViews>
  <sheetFormatPr baseColWidth="10" defaultColWidth="11.453125" defaultRowHeight="13.5"/>
  <cols>
    <col min="1" max="1" width="5.7265625" style="38" customWidth="1"/>
    <col min="2" max="2" width="15.7265625" style="45" customWidth="1"/>
    <col min="3" max="13" width="8.7265625" style="45" customWidth="1"/>
    <col min="14" max="14" width="10.81640625" style="45" customWidth="1"/>
    <col min="15" max="21" width="12.7265625" style="45" customWidth="1"/>
    <col min="22" max="22" width="3.1796875" style="38" customWidth="1"/>
    <col min="23" max="24" width="12.7265625" style="44" customWidth="1"/>
    <col min="25" max="25" width="11.453125" style="38" hidden="1" customWidth="1"/>
    <col min="26" max="26" width="4.7265625" style="38" customWidth="1"/>
    <col min="27" max="16384" width="11.453125" style="45"/>
  </cols>
  <sheetData>
    <row r="1" spans="1:27" s="38" customFormat="1" ht="43.9" customHeight="1" thickBot="1">
      <c r="B1" s="39" t="s">
        <v>50</v>
      </c>
      <c r="C1" s="40" t="s">
        <v>65</v>
      </c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303" t="s">
        <v>1</v>
      </c>
      <c r="U1" s="304" t="s">
        <v>118</v>
      </c>
      <c r="W1" s="44"/>
      <c r="X1" s="44"/>
    </row>
    <row r="2" spans="1:27" ht="39" customHeight="1" thickBot="1">
      <c r="B2" s="254" t="s">
        <v>109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6" t="s">
        <v>66</v>
      </c>
    </row>
    <row r="3" spans="1:27" ht="25.15" customHeight="1" thickBot="1">
      <c r="B3" s="46" t="s">
        <v>19</v>
      </c>
      <c r="C3" s="47"/>
      <c r="D3" s="47" t="s">
        <v>119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</row>
    <row r="4" spans="1:27" ht="25.15" customHeight="1" thickBot="1">
      <c r="B4" s="49" t="s">
        <v>20</v>
      </c>
      <c r="C4" s="50"/>
      <c r="D4" s="312">
        <v>552.5</v>
      </c>
      <c r="E4" s="51" t="s">
        <v>101</v>
      </c>
      <c r="F4" s="52"/>
      <c r="G4" s="52"/>
      <c r="H4" s="52"/>
      <c r="I4" s="52"/>
      <c r="J4" s="52"/>
      <c r="K4" s="52"/>
      <c r="L4" s="52"/>
      <c r="M4" s="52"/>
      <c r="N4" s="52"/>
      <c r="O4" s="53"/>
      <c r="P4" s="52"/>
      <c r="Q4" s="53"/>
      <c r="R4" s="54"/>
      <c r="S4" s="54"/>
      <c r="T4" s="54"/>
      <c r="U4" s="55" t="s">
        <v>1</v>
      </c>
    </row>
    <row r="5" spans="1:27" ht="25.15" customHeight="1" thickBot="1">
      <c r="B5" s="49" t="s">
        <v>21</v>
      </c>
      <c r="C5" s="56"/>
      <c r="D5" s="57" t="s">
        <v>110</v>
      </c>
      <c r="E5" s="58"/>
      <c r="F5" s="58"/>
      <c r="G5" s="57" t="s">
        <v>22</v>
      </c>
      <c r="H5" s="59" t="s">
        <v>111</v>
      </c>
      <c r="I5" s="38"/>
      <c r="J5" s="38"/>
      <c r="L5" s="50"/>
      <c r="M5" s="50"/>
      <c r="O5" s="59" t="s">
        <v>108</v>
      </c>
      <c r="P5" s="58"/>
      <c r="Q5" s="58"/>
      <c r="R5" s="43"/>
      <c r="S5" s="43"/>
      <c r="T5" s="43"/>
      <c r="U5" s="60"/>
    </row>
    <row r="6" spans="1:27" ht="33" customHeight="1" thickBot="1">
      <c r="B6" s="445" t="s">
        <v>23</v>
      </c>
      <c r="C6" s="273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454" t="s">
        <v>16</v>
      </c>
      <c r="S6" s="455"/>
      <c r="T6" s="456"/>
      <c r="U6" s="452" t="s">
        <v>24</v>
      </c>
      <c r="W6" s="452" t="s">
        <v>25</v>
      </c>
      <c r="X6" s="452" t="s">
        <v>26</v>
      </c>
      <c r="Y6" s="38" t="s">
        <v>27</v>
      </c>
    </row>
    <row r="7" spans="1:27" ht="24.75" customHeight="1" thickBot="1">
      <c r="B7" s="446"/>
      <c r="C7" s="460" t="s">
        <v>28</v>
      </c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299" t="s">
        <v>32</v>
      </c>
      <c r="O7" s="448" t="s">
        <v>102</v>
      </c>
      <c r="P7" s="450" t="s">
        <v>103</v>
      </c>
      <c r="Q7" s="448" t="s">
        <v>104</v>
      </c>
      <c r="R7" s="457" t="s">
        <v>29</v>
      </c>
      <c r="S7" s="454" t="s">
        <v>30</v>
      </c>
      <c r="T7" s="456"/>
      <c r="U7" s="453"/>
      <c r="V7" s="62"/>
      <c r="W7" s="453"/>
      <c r="X7" s="453"/>
    </row>
    <row r="8" spans="1:27" ht="45.65" customHeight="1" thickBot="1">
      <c r="B8" s="447"/>
      <c r="C8" s="274">
        <v>1</v>
      </c>
      <c r="D8" s="275">
        <v>2</v>
      </c>
      <c r="E8" s="275">
        <v>3</v>
      </c>
      <c r="F8" s="275">
        <v>4</v>
      </c>
      <c r="G8" s="275">
        <v>5</v>
      </c>
      <c r="H8" s="275"/>
      <c r="I8" s="275"/>
      <c r="J8" s="275"/>
      <c r="K8" s="275"/>
      <c r="L8" s="275"/>
      <c r="M8" s="275"/>
      <c r="N8" s="276" t="s">
        <v>67</v>
      </c>
      <c r="O8" s="449"/>
      <c r="P8" s="451"/>
      <c r="Q8" s="449"/>
      <c r="R8" s="458"/>
      <c r="S8" s="277" t="s">
        <v>31</v>
      </c>
      <c r="T8" s="278" t="s">
        <v>32</v>
      </c>
      <c r="U8" s="459"/>
      <c r="V8" s="62"/>
      <c r="W8" s="453"/>
      <c r="X8" s="453"/>
    </row>
    <row r="9" spans="1:27" ht="19.899999999999999" hidden="1" customHeight="1" thickBot="1">
      <c r="B9" s="175" t="s">
        <v>77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3"/>
      <c r="O9" s="65"/>
      <c r="P9" s="159"/>
      <c r="Q9" s="66"/>
      <c r="R9" s="67"/>
      <c r="S9" s="68"/>
      <c r="T9" s="270"/>
      <c r="U9" s="69"/>
      <c r="V9" s="62"/>
      <c r="W9" s="70"/>
      <c r="X9" s="70"/>
      <c r="AA9" s="267" t="s">
        <v>107</v>
      </c>
    </row>
    <row r="10" spans="1:27" s="80" customFormat="1" ht="19.899999999999999" customHeight="1">
      <c r="B10" s="176" t="s">
        <v>120</v>
      </c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2"/>
      <c r="O10" s="74"/>
      <c r="P10" s="160"/>
      <c r="Q10" s="75"/>
      <c r="R10" s="81">
        <v>122.94</v>
      </c>
      <c r="S10" s="76"/>
      <c r="T10" s="271"/>
      <c r="U10" s="77">
        <f t="shared" ref="U10:U13" si="0">+R10</f>
        <v>122.94</v>
      </c>
      <c r="V10" s="78"/>
      <c r="W10" s="79"/>
      <c r="X10" s="79"/>
      <c r="Y10" s="71"/>
      <c r="Z10" s="71"/>
    </row>
    <row r="11" spans="1:27" s="80" customFormat="1" ht="19.899999999999999" customHeight="1">
      <c r="B11" s="176" t="s">
        <v>54</v>
      </c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2"/>
      <c r="O11" s="74"/>
      <c r="P11" s="160"/>
      <c r="Q11" s="75"/>
      <c r="R11" s="81">
        <v>480.33</v>
      </c>
      <c r="S11" s="76">
        <v>12</v>
      </c>
      <c r="T11" s="271"/>
      <c r="U11" s="77">
        <f t="shared" ref="U11" si="1">+R11</f>
        <v>480.33</v>
      </c>
      <c r="V11" s="78"/>
      <c r="W11" s="79"/>
      <c r="X11" s="79"/>
      <c r="Y11" s="71"/>
      <c r="Z11" s="71"/>
    </row>
    <row r="12" spans="1:27" s="80" customFormat="1" ht="19.899999999999999" customHeight="1">
      <c r="B12" s="176" t="s">
        <v>53</v>
      </c>
      <c r="C12" s="72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2"/>
      <c r="O12" s="74"/>
      <c r="P12" s="160"/>
      <c r="Q12" s="75"/>
      <c r="R12" s="81">
        <v>532.01</v>
      </c>
      <c r="S12" s="76">
        <v>12</v>
      </c>
      <c r="T12" s="271"/>
      <c r="U12" s="77">
        <f t="shared" ref="U12" si="2">+R12</f>
        <v>532.01</v>
      </c>
      <c r="V12" s="78"/>
      <c r="W12" s="79"/>
      <c r="X12" s="79"/>
      <c r="Y12" s="71"/>
      <c r="Z12" s="71"/>
    </row>
    <row r="13" spans="1:27" s="80" customFormat="1" ht="19.899999999999999" customHeight="1">
      <c r="B13" s="176" t="s">
        <v>33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2"/>
      <c r="O13" s="74"/>
      <c r="P13" s="160"/>
      <c r="Q13" s="75"/>
      <c r="R13" s="81">
        <v>532.01</v>
      </c>
      <c r="S13" s="76">
        <v>12</v>
      </c>
      <c r="T13" s="271"/>
      <c r="U13" s="77">
        <f t="shared" si="0"/>
        <v>532.01</v>
      </c>
      <c r="V13" s="78"/>
      <c r="W13" s="79"/>
      <c r="X13" s="79"/>
      <c r="Y13" s="71"/>
      <c r="Z13" s="71"/>
    </row>
    <row r="14" spans="1:27" s="80" customFormat="1" ht="19.899999999999999" customHeight="1" thickBot="1">
      <c r="B14" s="177" t="s">
        <v>34</v>
      </c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2"/>
      <c r="O14" s="84"/>
      <c r="P14" s="161"/>
      <c r="Q14" s="85"/>
      <c r="R14" s="86">
        <v>529.92999999999995</v>
      </c>
      <c r="S14" s="87">
        <v>7</v>
      </c>
      <c r="T14" s="272"/>
      <c r="U14" s="88">
        <f>+R14</f>
        <v>529.92999999999995</v>
      </c>
      <c r="V14" s="78"/>
      <c r="W14" s="89"/>
      <c r="X14" s="90"/>
      <c r="Y14" s="71">
        <v>34</v>
      </c>
      <c r="Z14" s="71"/>
    </row>
    <row r="15" spans="1:27" ht="19.899999999999999" customHeight="1">
      <c r="A15" s="45"/>
      <c r="B15" s="305">
        <v>1</v>
      </c>
      <c r="C15" s="310"/>
      <c r="D15" s="290"/>
      <c r="E15" s="290"/>
      <c r="F15" s="290"/>
      <c r="G15" s="268"/>
      <c r="H15" s="290"/>
      <c r="I15" s="290"/>
      <c r="J15" s="290"/>
      <c r="K15" s="290"/>
      <c r="L15" s="290"/>
      <c r="M15" s="307"/>
      <c r="N15" s="314">
        <v>171.87</v>
      </c>
      <c r="O15" s="91"/>
      <c r="P15" s="162">
        <f>N15</f>
        <v>171.87</v>
      </c>
      <c r="Q15" s="92">
        <v>178.59</v>
      </c>
      <c r="R15" s="313"/>
      <c r="S15" s="94"/>
      <c r="T15" s="178">
        <v>3</v>
      </c>
      <c r="U15" s="95">
        <f t="shared" ref="U15:U36" si="3">O15+Q15+P15</f>
        <v>350.46000000000004</v>
      </c>
      <c r="V15" s="44"/>
      <c r="W15" s="263">
        <v>3.22</v>
      </c>
      <c r="X15" s="263">
        <v>0</v>
      </c>
    </row>
    <row r="16" spans="1:27" ht="19.899999999999999" customHeight="1">
      <c r="A16" s="45"/>
      <c r="B16" s="289">
        <v>2</v>
      </c>
      <c r="C16" s="361">
        <v>55.91</v>
      </c>
      <c r="D16" s="269">
        <v>54.48</v>
      </c>
      <c r="E16" s="360">
        <v>40.01</v>
      </c>
      <c r="F16" s="294">
        <v>69.760000000000005</v>
      </c>
      <c r="G16" s="623">
        <v>66.25</v>
      </c>
      <c r="H16" s="268"/>
      <c r="I16" s="268"/>
      <c r="J16" s="268"/>
      <c r="K16" s="268"/>
      <c r="L16" s="268"/>
      <c r="M16" s="308"/>
      <c r="N16" s="96"/>
      <c r="O16" s="91">
        <f t="shared" ref="O16:O37" si="4">SUM(C16:M16)</f>
        <v>286.40999999999997</v>
      </c>
      <c r="P16" s="163"/>
      <c r="Q16" s="92">
        <v>33.590000000000003</v>
      </c>
      <c r="R16" s="74"/>
      <c r="S16" s="76"/>
      <c r="T16" s="179"/>
      <c r="U16" s="95">
        <f t="shared" si="3"/>
        <v>320</v>
      </c>
      <c r="V16" s="44"/>
      <c r="W16" s="264">
        <v>2.62</v>
      </c>
      <c r="X16" s="264">
        <f t="shared" ref="X16:X36" si="5">X15+W15</f>
        <v>3.22</v>
      </c>
    </row>
    <row r="17" spans="2:24" ht="19.899999999999999" customHeight="1">
      <c r="B17" s="306">
        <v>3</v>
      </c>
      <c r="C17" s="361">
        <f>C16</f>
        <v>55.91</v>
      </c>
      <c r="D17" s="269">
        <f>D16</f>
        <v>54.48</v>
      </c>
      <c r="E17" s="360">
        <f>E16</f>
        <v>40.01</v>
      </c>
      <c r="F17" s="294">
        <f>F16</f>
        <v>69.760000000000005</v>
      </c>
      <c r="G17" s="623">
        <f>G16</f>
        <v>66.25</v>
      </c>
      <c r="H17" s="268"/>
      <c r="I17" s="268"/>
      <c r="J17" s="268"/>
      <c r="K17" s="268"/>
      <c r="L17" s="268"/>
      <c r="M17" s="308"/>
      <c r="N17" s="96"/>
      <c r="O17" s="91">
        <f t="shared" si="4"/>
        <v>286.40999999999997</v>
      </c>
      <c r="P17" s="162"/>
      <c r="Q17" s="92">
        <v>33.590000000000003</v>
      </c>
      <c r="R17" s="93"/>
      <c r="S17" s="94"/>
      <c r="T17" s="178"/>
      <c r="U17" s="95">
        <f t="shared" si="3"/>
        <v>320</v>
      </c>
      <c r="V17" s="44"/>
      <c r="W17" s="264">
        <f t="shared" ref="W17:W36" si="6">W16</f>
        <v>2.62</v>
      </c>
      <c r="X17" s="264">
        <f t="shared" si="5"/>
        <v>5.84</v>
      </c>
    </row>
    <row r="18" spans="2:24" ht="19.899999999999999" customHeight="1">
      <c r="B18" s="306">
        <v>4</v>
      </c>
      <c r="C18" s="361">
        <f t="shared" ref="C18:C35" si="7">C17</f>
        <v>55.91</v>
      </c>
      <c r="D18" s="269">
        <f t="shared" ref="D18:D36" si="8">D17</f>
        <v>54.48</v>
      </c>
      <c r="E18" s="360">
        <f t="shared" ref="E18:E36" si="9">E17</f>
        <v>40.01</v>
      </c>
      <c r="F18" s="294">
        <f t="shared" ref="F18:F34" si="10">F17</f>
        <v>69.760000000000005</v>
      </c>
      <c r="G18" s="623">
        <f t="shared" ref="G18:G34" si="11">G17</f>
        <v>66.25</v>
      </c>
      <c r="H18" s="268"/>
      <c r="I18" s="268"/>
      <c r="J18" s="268"/>
      <c r="K18" s="268"/>
      <c r="L18" s="268"/>
      <c r="M18" s="308"/>
      <c r="N18" s="96"/>
      <c r="O18" s="91">
        <f t="shared" si="4"/>
        <v>286.40999999999997</v>
      </c>
      <c r="P18" s="163"/>
      <c r="Q18" s="92">
        <v>33.590000000000003</v>
      </c>
      <c r="R18" s="93"/>
      <c r="S18" s="94"/>
      <c r="T18" s="178"/>
      <c r="U18" s="95">
        <f t="shared" si="3"/>
        <v>320</v>
      </c>
      <c r="V18" s="44"/>
      <c r="W18" s="264">
        <f t="shared" si="6"/>
        <v>2.62</v>
      </c>
      <c r="X18" s="264">
        <f t="shared" si="5"/>
        <v>8.4600000000000009</v>
      </c>
    </row>
    <row r="19" spans="2:24" ht="19.899999999999999" customHeight="1">
      <c r="B19" s="289">
        <v>5</v>
      </c>
      <c r="C19" s="361">
        <f t="shared" si="7"/>
        <v>55.91</v>
      </c>
      <c r="D19" s="269">
        <f t="shared" si="8"/>
        <v>54.48</v>
      </c>
      <c r="E19" s="360">
        <f t="shared" si="9"/>
        <v>40.01</v>
      </c>
      <c r="F19" s="294">
        <f t="shared" si="10"/>
        <v>69.760000000000005</v>
      </c>
      <c r="G19" s="623">
        <f t="shared" si="11"/>
        <v>66.25</v>
      </c>
      <c r="H19" s="268"/>
      <c r="I19" s="268"/>
      <c r="J19" s="268"/>
      <c r="K19" s="268"/>
      <c r="L19" s="268"/>
      <c r="M19" s="308"/>
      <c r="N19" s="96"/>
      <c r="O19" s="91">
        <f t="shared" si="4"/>
        <v>286.40999999999997</v>
      </c>
      <c r="P19" s="163"/>
      <c r="Q19" s="92">
        <v>33.590000000000003</v>
      </c>
      <c r="R19" s="93"/>
      <c r="S19" s="94"/>
      <c r="T19" s="178"/>
      <c r="U19" s="95">
        <f t="shared" si="3"/>
        <v>320</v>
      </c>
      <c r="V19" s="44"/>
      <c r="W19" s="264">
        <f t="shared" si="6"/>
        <v>2.62</v>
      </c>
      <c r="X19" s="264">
        <f t="shared" si="5"/>
        <v>11.080000000000002</v>
      </c>
    </row>
    <row r="20" spans="2:24" ht="19.899999999999999" customHeight="1">
      <c r="B20" s="306">
        <v>6</v>
      </c>
      <c r="C20" s="361">
        <f t="shared" si="7"/>
        <v>55.91</v>
      </c>
      <c r="D20" s="269">
        <f t="shared" si="8"/>
        <v>54.48</v>
      </c>
      <c r="E20" s="360">
        <f t="shared" si="9"/>
        <v>40.01</v>
      </c>
      <c r="F20" s="294">
        <f t="shared" si="10"/>
        <v>69.760000000000005</v>
      </c>
      <c r="G20" s="623">
        <f t="shared" si="11"/>
        <v>66.25</v>
      </c>
      <c r="H20" s="268"/>
      <c r="I20" s="268"/>
      <c r="J20" s="268"/>
      <c r="K20" s="268"/>
      <c r="L20" s="268"/>
      <c r="M20" s="308"/>
      <c r="N20" s="96"/>
      <c r="O20" s="91">
        <f t="shared" si="4"/>
        <v>286.40999999999997</v>
      </c>
      <c r="P20" s="163"/>
      <c r="Q20" s="92">
        <v>33.590000000000003</v>
      </c>
      <c r="R20" s="93"/>
      <c r="S20" s="94"/>
      <c r="T20" s="178"/>
      <c r="U20" s="95">
        <f t="shared" si="3"/>
        <v>320</v>
      </c>
      <c r="V20" s="44"/>
      <c r="W20" s="264">
        <f t="shared" si="6"/>
        <v>2.62</v>
      </c>
      <c r="X20" s="264">
        <f t="shared" si="5"/>
        <v>13.700000000000003</v>
      </c>
    </row>
    <row r="21" spans="2:24" ht="19.899999999999999" customHeight="1">
      <c r="B21" s="306">
        <v>7</v>
      </c>
      <c r="C21" s="361">
        <f t="shared" si="7"/>
        <v>55.91</v>
      </c>
      <c r="D21" s="269">
        <f t="shared" si="8"/>
        <v>54.48</v>
      </c>
      <c r="E21" s="360">
        <f t="shared" si="9"/>
        <v>40.01</v>
      </c>
      <c r="F21" s="294">
        <f t="shared" si="10"/>
        <v>69.760000000000005</v>
      </c>
      <c r="G21" s="623">
        <f t="shared" si="11"/>
        <v>66.25</v>
      </c>
      <c r="H21" s="268"/>
      <c r="I21" s="268"/>
      <c r="J21" s="268"/>
      <c r="K21" s="268"/>
      <c r="L21" s="268"/>
      <c r="M21" s="308"/>
      <c r="N21" s="96"/>
      <c r="O21" s="91">
        <f t="shared" si="4"/>
        <v>286.40999999999997</v>
      </c>
      <c r="P21" s="163"/>
      <c r="Q21" s="92">
        <v>33.590000000000003</v>
      </c>
      <c r="R21" s="93"/>
      <c r="S21" s="94"/>
      <c r="T21" s="178"/>
      <c r="U21" s="95">
        <f t="shared" si="3"/>
        <v>320</v>
      </c>
      <c r="V21" s="44"/>
      <c r="W21" s="264">
        <f t="shared" si="6"/>
        <v>2.62</v>
      </c>
      <c r="X21" s="264">
        <f t="shared" si="5"/>
        <v>16.320000000000004</v>
      </c>
    </row>
    <row r="22" spans="2:24" ht="19.899999999999999" customHeight="1">
      <c r="B22" s="289">
        <v>8</v>
      </c>
      <c r="C22" s="361">
        <f t="shared" si="7"/>
        <v>55.91</v>
      </c>
      <c r="D22" s="269">
        <f t="shared" si="8"/>
        <v>54.48</v>
      </c>
      <c r="E22" s="360">
        <f t="shared" si="9"/>
        <v>40.01</v>
      </c>
      <c r="F22" s="294">
        <f t="shared" si="10"/>
        <v>69.760000000000005</v>
      </c>
      <c r="G22" s="623">
        <f t="shared" si="11"/>
        <v>66.25</v>
      </c>
      <c r="H22" s="268"/>
      <c r="I22" s="268"/>
      <c r="J22" s="268"/>
      <c r="K22" s="268"/>
      <c r="L22" s="268"/>
      <c r="M22" s="308"/>
      <c r="N22" s="96"/>
      <c r="O22" s="91">
        <f t="shared" si="4"/>
        <v>286.40999999999997</v>
      </c>
      <c r="P22" s="163"/>
      <c r="Q22" s="92">
        <v>33.590000000000003</v>
      </c>
      <c r="R22" s="93"/>
      <c r="S22" s="94"/>
      <c r="T22" s="178"/>
      <c r="U22" s="95">
        <f t="shared" si="3"/>
        <v>320</v>
      </c>
      <c r="V22" s="44"/>
      <c r="W22" s="264">
        <f t="shared" si="6"/>
        <v>2.62</v>
      </c>
      <c r="X22" s="264">
        <f t="shared" si="5"/>
        <v>18.940000000000005</v>
      </c>
    </row>
    <row r="23" spans="2:24" ht="19.899999999999999" customHeight="1">
      <c r="B23" s="306">
        <v>9</v>
      </c>
      <c r="C23" s="361">
        <f t="shared" si="7"/>
        <v>55.91</v>
      </c>
      <c r="D23" s="269">
        <f t="shared" si="8"/>
        <v>54.48</v>
      </c>
      <c r="E23" s="360">
        <f t="shared" si="9"/>
        <v>40.01</v>
      </c>
      <c r="F23" s="294">
        <f t="shared" si="10"/>
        <v>69.760000000000005</v>
      </c>
      <c r="G23" s="623">
        <f t="shared" si="11"/>
        <v>66.25</v>
      </c>
      <c r="H23" s="268"/>
      <c r="I23" s="268"/>
      <c r="J23" s="268"/>
      <c r="K23" s="268"/>
      <c r="L23" s="268"/>
      <c r="M23" s="308"/>
      <c r="N23" s="96"/>
      <c r="O23" s="91">
        <f t="shared" si="4"/>
        <v>286.40999999999997</v>
      </c>
      <c r="P23" s="163"/>
      <c r="Q23" s="92">
        <v>33.590000000000003</v>
      </c>
      <c r="R23" s="93"/>
      <c r="S23" s="94"/>
      <c r="T23" s="178"/>
      <c r="U23" s="95">
        <f t="shared" si="3"/>
        <v>320</v>
      </c>
      <c r="V23" s="44"/>
      <c r="W23" s="264">
        <f t="shared" si="6"/>
        <v>2.62</v>
      </c>
      <c r="X23" s="264">
        <f t="shared" si="5"/>
        <v>21.560000000000006</v>
      </c>
    </row>
    <row r="24" spans="2:24" ht="19.899999999999999" customHeight="1">
      <c r="B24" s="306">
        <v>10</v>
      </c>
      <c r="C24" s="361">
        <f t="shared" si="7"/>
        <v>55.91</v>
      </c>
      <c r="D24" s="269">
        <f t="shared" si="8"/>
        <v>54.48</v>
      </c>
      <c r="E24" s="360">
        <f t="shared" si="9"/>
        <v>40.01</v>
      </c>
      <c r="F24" s="294">
        <f t="shared" si="10"/>
        <v>69.760000000000005</v>
      </c>
      <c r="G24" s="623">
        <f t="shared" si="11"/>
        <v>66.25</v>
      </c>
      <c r="H24" s="268"/>
      <c r="I24" s="268"/>
      <c r="J24" s="268"/>
      <c r="K24" s="268"/>
      <c r="L24" s="268"/>
      <c r="M24" s="308"/>
      <c r="N24" s="96"/>
      <c r="O24" s="91">
        <f t="shared" si="4"/>
        <v>286.40999999999997</v>
      </c>
      <c r="P24" s="163"/>
      <c r="Q24" s="92">
        <v>33.590000000000003</v>
      </c>
      <c r="R24" s="93"/>
      <c r="S24" s="94"/>
      <c r="T24" s="178"/>
      <c r="U24" s="95">
        <f t="shared" ref="U24:U28" si="12">O24+Q24+P24</f>
        <v>320</v>
      </c>
      <c r="V24" s="44"/>
      <c r="W24" s="264">
        <f>W18</f>
        <v>2.62</v>
      </c>
      <c r="X24" s="264">
        <f t="shared" si="5"/>
        <v>24.180000000000007</v>
      </c>
    </row>
    <row r="25" spans="2:24" ht="19.899999999999999" customHeight="1">
      <c r="B25" s="289">
        <v>11</v>
      </c>
      <c r="C25" s="361">
        <f t="shared" si="7"/>
        <v>55.91</v>
      </c>
      <c r="D25" s="269">
        <f t="shared" si="8"/>
        <v>54.48</v>
      </c>
      <c r="E25" s="360">
        <f t="shared" si="9"/>
        <v>40.01</v>
      </c>
      <c r="F25" s="294">
        <f t="shared" si="10"/>
        <v>69.760000000000005</v>
      </c>
      <c r="G25" s="623">
        <f t="shared" si="11"/>
        <v>66.25</v>
      </c>
      <c r="H25" s="268"/>
      <c r="I25" s="268"/>
      <c r="J25" s="268"/>
      <c r="K25" s="268"/>
      <c r="L25" s="268"/>
      <c r="M25" s="308"/>
      <c r="N25" s="96"/>
      <c r="O25" s="91">
        <f t="shared" si="4"/>
        <v>286.40999999999997</v>
      </c>
      <c r="P25" s="163"/>
      <c r="Q25" s="92">
        <v>33.590000000000003</v>
      </c>
      <c r="R25" s="93"/>
      <c r="S25" s="94"/>
      <c r="T25" s="178"/>
      <c r="U25" s="95">
        <f t="shared" si="12"/>
        <v>320</v>
      </c>
      <c r="V25" s="44"/>
      <c r="W25" s="264">
        <f t="shared" si="6"/>
        <v>2.62</v>
      </c>
      <c r="X25" s="264">
        <f t="shared" si="5"/>
        <v>26.800000000000008</v>
      </c>
    </row>
    <row r="26" spans="2:24" ht="19.899999999999999" customHeight="1">
      <c r="B26" s="306">
        <v>12</v>
      </c>
      <c r="C26" s="361">
        <f t="shared" si="7"/>
        <v>55.91</v>
      </c>
      <c r="D26" s="269">
        <f t="shared" si="8"/>
        <v>54.48</v>
      </c>
      <c r="E26" s="360">
        <f t="shared" si="9"/>
        <v>40.01</v>
      </c>
      <c r="F26" s="294">
        <f t="shared" si="10"/>
        <v>69.760000000000005</v>
      </c>
      <c r="G26" s="623">
        <f t="shared" si="11"/>
        <v>66.25</v>
      </c>
      <c r="H26" s="268"/>
      <c r="I26" s="268"/>
      <c r="J26" s="268"/>
      <c r="K26" s="268"/>
      <c r="L26" s="268"/>
      <c r="M26" s="308"/>
      <c r="N26" s="96"/>
      <c r="O26" s="91">
        <f t="shared" si="4"/>
        <v>286.40999999999997</v>
      </c>
      <c r="P26" s="163"/>
      <c r="Q26" s="92">
        <v>33.590000000000003</v>
      </c>
      <c r="R26" s="93"/>
      <c r="S26" s="94"/>
      <c r="T26" s="178"/>
      <c r="U26" s="95">
        <f t="shared" si="12"/>
        <v>320</v>
      </c>
      <c r="V26" s="44"/>
      <c r="W26" s="264">
        <f t="shared" si="6"/>
        <v>2.62</v>
      </c>
      <c r="X26" s="264">
        <f t="shared" si="5"/>
        <v>29.420000000000009</v>
      </c>
    </row>
    <row r="27" spans="2:24" ht="19.899999999999999" customHeight="1">
      <c r="B27" s="306">
        <v>13</v>
      </c>
      <c r="C27" s="361">
        <f t="shared" si="7"/>
        <v>55.91</v>
      </c>
      <c r="D27" s="269">
        <f t="shared" si="8"/>
        <v>54.48</v>
      </c>
      <c r="E27" s="360">
        <f t="shared" si="9"/>
        <v>40.01</v>
      </c>
      <c r="F27" s="294">
        <f t="shared" si="10"/>
        <v>69.760000000000005</v>
      </c>
      <c r="G27" s="623">
        <f t="shared" si="11"/>
        <v>66.25</v>
      </c>
      <c r="H27" s="268"/>
      <c r="I27" s="268"/>
      <c r="J27" s="268"/>
      <c r="K27" s="268"/>
      <c r="L27" s="268"/>
      <c r="M27" s="308"/>
      <c r="N27" s="96"/>
      <c r="O27" s="91">
        <f t="shared" si="4"/>
        <v>286.40999999999997</v>
      </c>
      <c r="P27" s="163"/>
      <c r="Q27" s="92">
        <v>33.590000000000003</v>
      </c>
      <c r="R27" s="93"/>
      <c r="S27" s="94"/>
      <c r="T27" s="178"/>
      <c r="U27" s="95">
        <f t="shared" si="12"/>
        <v>320</v>
      </c>
      <c r="V27" s="44"/>
      <c r="W27" s="264">
        <f t="shared" si="6"/>
        <v>2.62</v>
      </c>
      <c r="X27" s="264">
        <f t="shared" si="5"/>
        <v>32.040000000000006</v>
      </c>
    </row>
    <row r="28" spans="2:24" ht="19.899999999999999" customHeight="1">
      <c r="B28" s="289">
        <v>14</v>
      </c>
      <c r="C28" s="361">
        <f t="shared" si="7"/>
        <v>55.91</v>
      </c>
      <c r="D28" s="269">
        <f t="shared" si="8"/>
        <v>54.48</v>
      </c>
      <c r="E28" s="360">
        <f t="shared" si="9"/>
        <v>40.01</v>
      </c>
      <c r="F28" s="294">
        <f t="shared" si="10"/>
        <v>69.760000000000005</v>
      </c>
      <c r="G28" s="623">
        <f t="shared" si="11"/>
        <v>66.25</v>
      </c>
      <c r="H28" s="268"/>
      <c r="I28" s="268"/>
      <c r="J28" s="268"/>
      <c r="K28" s="268"/>
      <c r="L28" s="268"/>
      <c r="M28" s="308"/>
      <c r="N28" s="96"/>
      <c r="O28" s="91">
        <f t="shared" si="4"/>
        <v>286.40999999999997</v>
      </c>
      <c r="P28" s="163"/>
      <c r="Q28" s="92">
        <v>33.590000000000003</v>
      </c>
      <c r="R28" s="93"/>
      <c r="S28" s="94"/>
      <c r="T28" s="178"/>
      <c r="U28" s="95">
        <f t="shared" si="12"/>
        <v>320</v>
      </c>
      <c r="V28" s="44"/>
      <c r="W28" s="264">
        <f t="shared" si="6"/>
        <v>2.62</v>
      </c>
      <c r="X28" s="264">
        <f t="shared" si="5"/>
        <v>34.660000000000004</v>
      </c>
    </row>
    <row r="29" spans="2:24" ht="19.899999999999999" customHeight="1">
      <c r="B29" s="306">
        <v>15</v>
      </c>
      <c r="C29" s="361">
        <f t="shared" si="7"/>
        <v>55.91</v>
      </c>
      <c r="D29" s="269">
        <f t="shared" si="8"/>
        <v>54.48</v>
      </c>
      <c r="E29" s="360">
        <f t="shared" si="9"/>
        <v>40.01</v>
      </c>
      <c r="F29" s="294">
        <f t="shared" si="10"/>
        <v>69.760000000000005</v>
      </c>
      <c r="G29" s="623">
        <f t="shared" si="11"/>
        <v>66.25</v>
      </c>
      <c r="H29" s="268"/>
      <c r="I29" s="268"/>
      <c r="J29" s="268"/>
      <c r="K29" s="268"/>
      <c r="L29" s="268"/>
      <c r="M29" s="308"/>
      <c r="N29" s="96"/>
      <c r="O29" s="91">
        <f t="shared" si="4"/>
        <v>286.40999999999997</v>
      </c>
      <c r="P29" s="163"/>
      <c r="Q29" s="92">
        <v>33.590000000000003</v>
      </c>
      <c r="R29" s="93"/>
      <c r="S29" s="94"/>
      <c r="T29" s="178"/>
      <c r="U29" s="95">
        <f t="shared" si="3"/>
        <v>320</v>
      </c>
      <c r="V29" s="44"/>
      <c r="W29" s="264">
        <f>W23</f>
        <v>2.62</v>
      </c>
      <c r="X29" s="264">
        <f t="shared" si="5"/>
        <v>37.28</v>
      </c>
    </row>
    <row r="30" spans="2:24" ht="19.899999999999999" customHeight="1">
      <c r="B30" s="306">
        <v>16</v>
      </c>
      <c r="C30" s="361">
        <f t="shared" si="7"/>
        <v>55.91</v>
      </c>
      <c r="D30" s="269">
        <f t="shared" si="8"/>
        <v>54.48</v>
      </c>
      <c r="E30" s="360">
        <f t="shared" si="9"/>
        <v>40.01</v>
      </c>
      <c r="F30" s="294">
        <f t="shared" si="10"/>
        <v>69.760000000000005</v>
      </c>
      <c r="G30" s="623">
        <f t="shared" si="11"/>
        <v>66.25</v>
      </c>
      <c r="H30" s="268"/>
      <c r="I30" s="268"/>
      <c r="J30" s="268"/>
      <c r="K30" s="268"/>
      <c r="L30" s="268"/>
      <c r="M30" s="308"/>
      <c r="N30" s="96"/>
      <c r="O30" s="91">
        <f t="shared" si="4"/>
        <v>286.40999999999997</v>
      </c>
      <c r="P30" s="163"/>
      <c r="Q30" s="92">
        <v>33.590000000000003</v>
      </c>
      <c r="R30" s="93"/>
      <c r="S30" s="94"/>
      <c r="T30" s="178"/>
      <c r="U30" s="95">
        <f t="shared" si="3"/>
        <v>320</v>
      </c>
      <c r="V30" s="44"/>
      <c r="W30" s="264">
        <f t="shared" si="6"/>
        <v>2.62</v>
      </c>
      <c r="X30" s="264">
        <f t="shared" si="5"/>
        <v>39.9</v>
      </c>
    </row>
    <row r="31" spans="2:24" ht="19.899999999999999" customHeight="1">
      <c r="B31" s="289">
        <v>17</v>
      </c>
      <c r="C31" s="361">
        <f t="shared" si="7"/>
        <v>55.91</v>
      </c>
      <c r="D31" s="269">
        <f t="shared" si="8"/>
        <v>54.48</v>
      </c>
      <c r="E31" s="360">
        <f t="shared" si="9"/>
        <v>40.01</v>
      </c>
      <c r="F31" s="294">
        <f t="shared" si="10"/>
        <v>69.760000000000005</v>
      </c>
      <c r="G31" s="623">
        <f t="shared" si="11"/>
        <v>66.25</v>
      </c>
      <c r="H31" s="268"/>
      <c r="I31" s="268"/>
      <c r="J31" s="268"/>
      <c r="K31" s="268"/>
      <c r="L31" s="268"/>
      <c r="M31" s="308"/>
      <c r="N31" s="96"/>
      <c r="O31" s="91">
        <f t="shared" si="4"/>
        <v>286.40999999999997</v>
      </c>
      <c r="P31" s="163"/>
      <c r="Q31" s="92">
        <v>33.590000000000003</v>
      </c>
      <c r="R31" s="93"/>
      <c r="S31" s="94"/>
      <c r="T31" s="178"/>
      <c r="U31" s="95">
        <f t="shared" si="3"/>
        <v>320</v>
      </c>
      <c r="V31" s="44"/>
      <c r="W31" s="264">
        <f t="shared" si="6"/>
        <v>2.62</v>
      </c>
      <c r="X31" s="264">
        <f t="shared" si="5"/>
        <v>42.519999999999996</v>
      </c>
    </row>
    <row r="32" spans="2:24" ht="19.899999999999999" customHeight="1">
      <c r="B32" s="306">
        <v>18</v>
      </c>
      <c r="C32" s="361">
        <f t="shared" si="7"/>
        <v>55.91</v>
      </c>
      <c r="D32" s="269">
        <f t="shared" si="8"/>
        <v>54.48</v>
      </c>
      <c r="E32" s="360">
        <f t="shared" si="9"/>
        <v>40.01</v>
      </c>
      <c r="F32" s="294">
        <f t="shared" si="10"/>
        <v>69.760000000000005</v>
      </c>
      <c r="G32" s="294">
        <f t="shared" si="11"/>
        <v>66.25</v>
      </c>
      <c r="H32" s="268"/>
      <c r="I32" s="268"/>
      <c r="J32" s="268"/>
      <c r="K32" s="268"/>
      <c r="L32" s="268"/>
      <c r="M32" s="308"/>
      <c r="N32" s="96"/>
      <c r="O32" s="91">
        <f t="shared" si="4"/>
        <v>286.40999999999997</v>
      </c>
      <c r="P32" s="163"/>
      <c r="Q32" s="92">
        <v>33.590000000000003</v>
      </c>
      <c r="R32" s="93"/>
      <c r="S32" s="94"/>
      <c r="T32" s="178"/>
      <c r="U32" s="95">
        <f t="shared" si="3"/>
        <v>320</v>
      </c>
      <c r="V32" s="44"/>
      <c r="W32" s="264">
        <f t="shared" si="6"/>
        <v>2.62</v>
      </c>
      <c r="X32" s="264">
        <f t="shared" si="5"/>
        <v>45.139999999999993</v>
      </c>
    </row>
    <row r="33" spans="1:26" ht="19.899999999999999" customHeight="1">
      <c r="B33" s="306">
        <v>19</v>
      </c>
      <c r="C33" s="361">
        <f t="shared" si="7"/>
        <v>55.91</v>
      </c>
      <c r="D33" s="269">
        <f t="shared" si="8"/>
        <v>54.48</v>
      </c>
      <c r="E33" s="360">
        <f t="shared" si="9"/>
        <v>40.01</v>
      </c>
      <c r="F33" s="294">
        <f t="shared" si="10"/>
        <v>69.760000000000005</v>
      </c>
      <c r="G33" s="294">
        <f t="shared" si="11"/>
        <v>66.25</v>
      </c>
      <c r="H33" s="268"/>
      <c r="I33" s="268"/>
      <c r="J33" s="268"/>
      <c r="K33" s="268"/>
      <c r="L33" s="268"/>
      <c r="M33" s="308"/>
      <c r="N33" s="96"/>
      <c r="O33" s="91">
        <f t="shared" si="4"/>
        <v>286.40999999999997</v>
      </c>
      <c r="P33" s="163"/>
      <c r="Q33" s="92">
        <v>33.590000000000003</v>
      </c>
      <c r="R33" s="93"/>
      <c r="S33" s="94"/>
      <c r="T33" s="178"/>
      <c r="U33" s="95">
        <f t="shared" si="3"/>
        <v>320</v>
      </c>
      <c r="V33" s="44"/>
      <c r="W33" s="264">
        <f t="shared" si="6"/>
        <v>2.62</v>
      </c>
      <c r="X33" s="264">
        <f t="shared" si="5"/>
        <v>47.759999999999991</v>
      </c>
    </row>
    <row r="34" spans="1:26" ht="19.899999999999999" customHeight="1">
      <c r="B34" s="289">
        <v>20</v>
      </c>
      <c r="C34" s="361">
        <f t="shared" si="7"/>
        <v>55.91</v>
      </c>
      <c r="D34" s="269">
        <f t="shared" si="8"/>
        <v>54.48</v>
      </c>
      <c r="E34" s="360">
        <f t="shared" si="9"/>
        <v>40.01</v>
      </c>
      <c r="F34" s="294">
        <f t="shared" si="10"/>
        <v>69.760000000000005</v>
      </c>
      <c r="G34" s="294">
        <f t="shared" si="11"/>
        <v>66.25</v>
      </c>
      <c r="H34" s="268"/>
      <c r="I34" s="268"/>
      <c r="J34" s="268"/>
      <c r="K34" s="268"/>
      <c r="L34" s="268"/>
      <c r="M34" s="308"/>
      <c r="N34" s="96"/>
      <c r="O34" s="91">
        <f t="shared" si="4"/>
        <v>286.40999999999997</v>
      </c>
      <c r="P34" s="163"/>
      <c r="Q34" s="92">
        <v>33.590000000000003</v>
      </c>
      <c r="R34" s="93"/>
      <c r="S34" s="94"/>
      <c r="T34" s="178"/>
      <c r="U34" s="95">
        <f t="shared" si="3"/>
        <v>320</v>
      </c>
      <c r="V34" s="44"/>
      <c r="W34" s="264">
        <f t="shared" si="6"/>
        <v>2.62</v>
      </c>
      <c r="X34" s="264">
        <f t="shared" si="5"/>
        <v>50.379999999999988</v>
      </c>
    </row>
    <row r="35" spans="1:26" ht="19.899999999999999" customHeight="1" thickBot="1">
      <c r="B35" s="306">
        <v>21</v>
      </c>
      <c r="C35" s="361">
        <f t="shared" si="7"/>
        <v>55.91</v>
      </c>
      <c r="D35" s="269">
        <f t="shared" si="8"/>
        <v>54.48</v>
      </c>
      <c r="E35" s="360">
        <f t="shared" si="9"/>
        <v>40.01</v>
      </c>
      <c r="F35" s="301">
        <f>F34</f>
        <v>69.760000000000005</v>
      </c>
      <c r="G35" s="301">
        <f>G34</f>
        <v>66.25</v>
      </c>
      <c r="H35" s="268"/>
      <c r="I35" s="268"/>
      <c r="J35" s="268"/>
      <c r="K35" s="268"/>
      <c r="L35" s="268"/>
      <c r="M35" s="308"/>
      <c r="N35" s="96"/>
      <c r="O35" s="91">
        <f t="shared" si="4"/>
        <v>286.40999999999997</v>
      </c>
      <c r="P35" s="163"/>
      <c r="Q35" s="92">
        <v>33.590000000000003</v>
      </c>
      <c r="R35" s="93"/>
      <c r="S35" s="94"/>
      <c r="T35" s="178"/>
      <c r="U35" s="95">
        <f t="shared" si="3"/>
        <v>320</v>
      </c>
      <c r="V35" s="44"/>
      <c r="W35" s="264">
        <f t="shared" si="6"/>
        <v>2.62</v>
      </c>
      <c r="X35" s="264">
        <f t="shared" si="5"/>
        <v>52.999999999999986</v>
      </c>
    </row>
    <row r="36" spans="1:26" ht="19.899999999999999" customHeight="1">
      <c r="B36" s="306">
        <v>22</v>
      </c>
      <c r="C36" s="361">
        <v>53.26</v>
      </c>
      <c r="D36" s="269">
        <f t="shared" si="8"/>
        <v>54.48</v>
      </c>
      <c r="E36" s="360">
        <f t="shared" si="9"/>
        <v>40.01</v>
      </c>
      <c r="F36" s="320">
        <v>69.69</v>
      </c>
      <c r="G36" s="320">
        <v>62.9</v>
      </c>
      <c r="H36" s="268"/>
      <c r="I36" s="268"/>
      <c r="J36" s="268"/>
      <c r="K36" s="268"/>
      <c r="L36" s="268"/>
      <c r="M36" s="308"/>
      <c r="N36" s="96"/>
      <c r="O36" s="91">
        <f t="shared" si="4"/>
        <v>280.33999999999997</v>
      </c>
      <c r="P36" s="163"/>
      <c r="Q36" s="92">
        <v>33.590000000000003</v>
      </c>
      <c r="R36" s="93"/>
      <c r="S36" s="94"/>
      <c r="T36" s="178"/>
      <c r="U36" s="95">
        <f t="shared" si="3"/>
        <v>313.92999999999995</v>
      </c>
      <c r="V36" s="44"/>
      <c r="W36" s="264">
        <f t="shared" si="6"/>
        <v>2.62</v>
      </c>
      <c r="X36" s="264">
        <f t="shared" si="5"/>
        <v>55.619999999999983</v>
      </c>
    </row>
    <row r="37" spans="1:26" ht="19.899999999999999" customHeight="1" thickBot="1">
      <c r="B37" s="289" t="s">
        <v>35</v>
      </c>
      <c r="C37" s="300"/>
      <c r="D37" s="309"/>
      <c r="E37" s="309"/>
      <c r="F37" s="321">
        <v>35.04</v>
      </c>
      <c r="G37" s="321">
        <v>36.18</v>
      </c>
      <c r="H37" s="311"/>
      <c r="I37" s="309"/>
      <c r="J37" s="309"/>
      <c r="K37" s="309"/>
      <c r="L37" s="309"/>
      <c r="M37" s="302"/>
      <c r="N37" s="97"/>
      <c r="O37" s="91">
        <f t="shared" si="4"/>
        <v>71.22</v>
      </c>
      <c r="P37" s="163"/>
      <c r="Q37" s="98">
        <v>85.15</v>
      </c>
      <c r="R37" s="74"/>
      <c r="S37" s="99"/>
      <c r="T37" s="180"/>
      <c r="U37" s="95">
        <f>O37+Q37</f>
        <v>156.37</v>
      </c>
      <c r="V37" s="100"/>
      <c r="W37" s="264"/>
      <c r="X37" s="101">
        <f>X36+W36</f>
        <v>58.239999999999981</v>
      </c>
      <c r="Y37" s="71"/>
    </row>
    <row r="38" spans="1:26" s="174" customFormat="1" ht="31.15" customHeight="1" thickBot="1">
      <c r="A38" s="164"/>
      <c r="B38" s="165" t="s">
        <v>36</v>
      </c>
      <c r="C38" s="295"/>
      <c r="D38" s="166"/>
      <c r="E38" s="166"/>
      <c r="F38" s="166"/>
      <c r="G38" s="166"/>
      <c r="H38" s="167"/>
      <c r="I38" s="167"/>
      <c r="J38" s="167"/>
      <c r="K38" s="167"/>
      <c r="L38" s="362">
        <f>COUNT(C15:M36)</f>
        <v>105</v>
      </c>
      <c r="M38" s="363"/>
      <c r="N38" s="168"/>
      <c r="O38" s="169">
        <f>SUM(O15:O37)</f>
        <v>6079.7599999999984</v>
      </c>
      <c r="P38" s="170">
        <f>SUM(P15:P37)</f>
        <v>171.87</v>
      </c>
      <c r="Q38" s="169">
        <f>SUM(Q15:Q37)</f>
        <v>969.13000000000056</v>
      </c>
      <c r="R38" s="171">
        <f>SUM(R10:R37)</f>
        <v>2197.2199999999998</v>
      </c>
      <c r="S38" s="172">
        <f>SUM(S10:S37)</f>
        <v>43</v>
      </c>
      <c r="T38" s="181">
        <f>SUM(T9:T37)</f>
        <v>3</v>
      </c>
      <c r="U38" s="169">
        <f>SUM(U10:U37)</f>
        <v>9417.9800000000014</v>
      </c>
      <c r="V38" s="173"/>
      <c r="W38" s="265"/>
      <c r="X38" s="266"/>
      <c r="Y38" s="164"/>
      <c r="Z38" s="164"/>
    </row>
    <row r="39" spans="1:26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6" s="38" customFormat="1" ht="15" customHeight="1" thickBot="1">
      <c r="R40" s="102"/>
      <c r="S40" s="102"/>
      <c r="T40" s="102"/>
      <c r="V40" s="103"/>
      <c r="W40" s="104"/>
      <c r="X40" s="44"/>
    </row>
    <row r="41" spans="1:26" s="80" customFormat="1" ht="30.65" customHeight="1" thickBot="1">
      <c r="A41" s="71"/>
      <c r="B41" s="71"/>
      <c r="C41" s="260">
        <f>SUM(C42:C47)</f>
        <v>105</v>
      </c>
      <c r="D41" s="386" t="s">
        <v>37</v>
      </c>
      <c r="E41" s="387"/>
      <c r="F41" s="387"/>
      <c r="G41" s="387"/>
      <c r="H41" s="261" t="s">
        <v>70</v>
      </c>
      <c r="I41" s="262" t="s">
        <v>73</v>
      </c>
      <c r="J41" s="386" t="s">
        <v>74</v>
      </c>
      <c r="K41" s="387"/>
      <c r="L41" s="388"/>
      <c r="M41" s="71"/>
      <c r="N41" s="71"/>
      <c r="O41" s="454" t="s">
        <v>63</v>
      </c>
      <c r="P41" s="455"/>
      <c r="Q41" s="456"/>
      <c r="R41" s="468"/>
      <c r="S41" s="468"/>
      <c r="T41" s="468"/>
      <c r="U41" s="468"/>
      <c r="V41" s="71"/>
      <c r="W41" s="71"/>
      <c r="X41" s="71"/>
      <c r="Y41" s="71"/>
      <c r="Z41" s="71"/>
    </row>
    <row r="42" spans="1:26" s="80" customFormat="1" ht="21.65" customHeight="1" thickBot="1">
      <c r="A42" s="71"/>
      <c r="B42" s="71"/>
      <c r="C42" s="106">
        <f>COUNT(F36:G36)</f>
        <v>2</v>
      </c>
      <c r="D42" s="395" t="s">
        <v>101</v>
      </c>
      <c r="E42" s="396"/>
      <c r="F42" s="188" t="s">
        <v>121</v>
      </c>
      <c r="G42" s="189">
        <f>C42/C41</f>
        <v>1.9047619047619049E-2</v>
      </c>
      <c r="H42" s="107">
        <v>4</v>
      </c>
      <c r="I42" s="108">
        <f t="shared" ref="I42:I47" si="13">C42*H42</f>
        <v>8</v>
      </c>
      <c r="J42" s="389" t="s">
        <v>75</v>
      </c>
      <c r="K42" s="390"/>
      <c r="L42" s="182">
        <f t="shared" ref="L42:L47" si="14">C42/3</f>
        <v>0.66666666666666663</v>
      </c>
      <c r="M42" s="71"/>
      <c r="N42" s="71"/>
      <c r="O42" s="490" t="s">
        <v>56</v>
      </c>
      <c r="P42" s="491"/>
      <c r="Q42" s="110">
        <f>C41</f>
        <v>105</v>
      </c>
      <c r="R42" s="626">
        <f>S42/O38</f>
        <v>0.50522882482203246</v>
      </c>
      <c r="S42" s="382">
        <f>SUM(C16:C36,E16:E36,G16:G31)</f>
        <v>3071.6699999999992</v>
      </c>
      <c r="T42" s="382"/>
      <c r="U42" s="357" t="s">
        <v>155</v>
      </c>
      <c r="V42" s="358"/>
      <c r="W42" s="358"/>
      <c r="X42" s="625">
        <f>COUNT(C16:C36,E16:E36,G16:G31)</f>
        <v>58</v>
      </c>
      <c r="Y42" s="625"/>
      <c r="Z42" s="71"/>
    </row>
    <row r="43" spans="1:26" s="80" customFormat="1" ht="21.65" customHeight="1">
      <c r="A43" s="71"/>
      <c r="B43" s="71"/>
      <c r="C43" s="111">
        <f>COUNT(F16:G35)</f>
        <v>40</v>
      </c>
      <c r="D43" s="397" t="s">
        <v>116</v>
      </c>
      <c r="E43" s="398"/>
      <c r="F43" s="190" t="s">
        <v>113</v>
      </c>
      <c r="G43" s="191">
        <f>C43/C41</f>
        <v>0.38095238095238093</v>
      </c>
      <c r="H43" s="112">
        <v>3</v>
      </c>
      <c r="I43" s="113">
        <f t="shared" si="13"/>
        <v>120</v>
      </c>
      <c r="J43" s="391" t="s">
        <v>75</v>
      </c>
      <c r="K43" s="392"/>
      <c r="L43" s="183">
        <f t="shared" si="14"/>
        <v>13.333333333333334</v>
      </c>
      <c r="M43" s="71"/>
      <c r="N43" s="109"/>
      <c r="O43" s="71"/>
      <c r="P43" s="71"/>
      <c r="Q43" s="109"/>
      <c r="R43" s="626">
        <f>S43/O38</f>
        <v>0.49477117517796793</v>
      </c>
      <c r="S43" s="383">
        <f>SUM(D16:D36,F16:F37,G32:G37)</f>
        <v>3008.0900000000015</v>
      </c>
      <c r="T43" s="383"/>
      <c r="U43" s="359" t="s">
        <v>156</v>
      </c>
      <c r="V43" s="358"/>
      <c r="W43" s="358"/>
      <c r="X43" s="624">
        <f>COUNT(D16:D36,F16:F36,G32:G36)</f>
        <v>47</v>
      </c>
      <c r="Y43" s="624"/>
      <c r="Z43" s="71"/>
    </row>
    <row r="44" spans="1:26" s="80" customFormat="1" ht="21.65" hidden="1" customHeight="1">
      <c r="A44" s="71"/>
      <c r="B44" s="71"/>
      <c r="C44" s="114">
        <f>COUNT(B44)</f>
        <v>0</v>
      </c>
      <c r="D44" s="399" t="s">
        <v>101</v>
      </c>
      <c r="E44" s="400"/>
      <c r="F44" s="192" t="s">
        <v>71</v>
      </c>
      <c r="G44" s="193">
        <f>C44/C41</f>
        <v>0</v>
      </c>
      <c r="H44" s="115">
        <v>3</v>
      </c>
      <c r="I44" s="116">
        <f t="shared" si="13"/>
        <v>0</v>
      </c>
      <c r="J44" s="391" t="s">
        <v>75</v>
      </c>
      <c r="K44" s="392"/>
      <c r="L44" s="184">
        <f t="shared" si="14"/>
        <v>0</v>
      </c>
      <c r="M44" s="71"/>
      <c r="N44" s="109"/>
      <c r="O44" s="71"/>
      <c r="P44" s="71"/>
      <c r="Q44" s="109"/>
      <c r="R44" s="109"/>
      <c r="S44" s="358"/>
      <c r="T44" s="358"/>
      <c r="U44" s="358"/>
      <c r="V44" s="358"/>
      <c r="W44" s="358"/>
      <c r="X44" s="71"/>
      <c r="Y44" s="71"/>
      <c r="Z44" s="71"/>
    </row>
    <row r="45" spans="1:26" s="80" customFormat="1" ht="21.65" customHeight="1">
      <c r="A45" s="71"/>
      <c r="B45" s="71"/>
      <c r="C45" s="117">
        <f>COUNT(C16:D36)</f>
        <v>42</v>
      </c>
      <c r="D45" s="401" t="s">
        <v>117</v>
      </c>
      <c r="E45" s="402"/>
      <c r="F45" s="194" t="s">
        <v>5</v>
      </c>
      <c r="G45" s="195">
        <f>C45/C41</f>
        <v>0.4</v>
      </c>
      <c r="H45" s="118">
        <v>3</v>
      </c>
      <c r="I45" s="119">
        <f t="shared" si="13"/>
        <v>126</v>
      </c>
      <c r="J45" s="391" t="s">
        <v>75</v>
      </c>
      <c r="K45" s="392"/>
      <c r="L45" s="185">
        <f t="shared" si="14"/>
        <v>14</v>
      </c>
      <c r="M45" s="71"/>
      <c r="N45" s="109"/>
      <c r="O45" s="71"/>
      <c r="P45" s="71"/>
      <c r="Q45" s="109"/>
      <c r="R45" s="109"/>
      <c r="S45" s="383"/>
      <c r="T45" s="383"/>
      <c r="U45" s="359"/>
      <c r="V45" s="358"/>
      <c r="W45" s="358"/>
      <c r="X45" s="383"/>
      <c r="Y45" s="383"/>
      <c r="Z45" s="71"/>
    </row>
    <row r="46" spans="1:26" s="80" customFormat="1" ht="21.65" customHeight="1" thickBot="1">
      <c r="A46" s="71"/>
      <c r="B46" s="71"/>
      <c r="C46" s="120">
        <f>COUNT(E16:E36)</f>
        <v>21</v>
      </c>
      <c r="D46" s="403" t="s">
        <v>105</v>
      </c>
      <c r="E46" s="404"/>
      <c r="F46" s="196" t="s">
        <v>4</v>
      </c>
      <c r="G46" s="197">
        <f>C46/C41</f>
        <v>0.2</v>
      </c>
      <c r="H46" s="121">
        <v>2</v>
      </c>
      <c r="I46" s="122">
        <f t="shared" si="13"/>
        <v>42</v>
      </c>
      <c r="J46" s="391" t="s">
        <v>75</v>
      </c>
      <c r="K46" s="392"/>
      <c r="L46" s="186">
        <f t="shared" si="14"/>
        <v>7</v>
      </c>
      <c r="M46" s="71"/>
      <c r="N46" s="109"/>
      <c r="O46" s="71"/>
      <c r="P46" s="71"/>
      <c r="Q46" s="109"/>
      <c r="R46" s="71"/>
      <c r="S46" s="71"/>
      <c r="T46" s="71"/>
      <c r="U46" s="105"/>
      <c r="V46" s="71"/>
      <c r="W46" s="71"/>
      <c r="X46" s="71"/>
      <c r="Y46" s="71"/>
      <c r="Z46" s="71"/>
    </row>
    <row r="47" spans="1:26" s="80" customFormat="1" ht="21.65" hidden="1" customHeight="1" thickBot="1">
      <c r="A47" s="71"/>
      <c r="B47" s="71"/>
      <c r="C47" s="123">
        <f>COUNT(I15:I36)</f>
        <v>0</v>
      </c>
      <c r="D47" s="384" t="s">
        <v>101</v>
      </c>
      <c r="E47" s="385"/>
      <c r="F47" s="198" t="s">
        <v>72</v>
      </c>
      <c r="G47" s="199">
        <f>C47/C41</f>
        <v>0</v>
      </c>
      <c r="H47" s="124">
        <v>2</v>
      </c>
      <c r="I47" s="125">
        <f t="shared" si="13"/>
        <v>0</v>
      </c>
      <c r="J47" s="393" t="s">
        <v>75</v>
      </c>
      <c r="K47" s="394"/>
      <c r="L47" s="187">
        <f t="shared" si="14"/>
        <v>0</v>
      </c>
      <c r="M47" s="71"/>
      <c r="N47" s="109"/>
      <c r="O47" s="71"/>
      <c r="P47" s="71"/>
      <c r="Q47" s="109"/>
      <c r="R47" s="71"/>
      <c r="S47" s="71"/>
      <c r="T47" s="71"/>
      <c r="U47" s="109"/>
      <c r="V47" s="71"/>
      <c r="W47" s="71"/>
      <c r="X47" s="71"/>
      <c r="Y47" s="71"/>
      <c r="Z47" s="71"/>
    </row>
    <row r="48" spans="1:26" s="80" customFormat="1" ht="24.65" customHeight="1" thickBot="1">
      <c r="A48" s="71"/>
      <c r="B48" s="71"/>
      <c r="C48" s="284"/>
      <c r="D48" s="285"/>
      <c r="E48" s="285"/>
      <c r="F48" s="286"/>
      <c r="G48" s="200">
        <f>SUM(G42:G47)</f>
        <v>1</v>
      </c>
      <c r="H48" s="284"/>
      <c r="I48" s="283">
        <f>SUM(I42:I47)</f>
        <v>296</v>
      </c>
      <c r="J48" s="287"/>
      <c r="K48" s="288"/>
      <c r="L48" s="291">
        <f>SUM(L42:L47)</f>
        <v>35</v>
      </c>
      <c r="M48" s="71"/>
      <c r="N48" s="109"/>
      <c r="O48" s="71"/>
      <c r="P48" s="71"/>
      <c r="Q48" s="109"/>
      <c r="R48" s="126"/>
      <c r="S48" s="126"/>
      <c r="T48" s="127"/>
      <c r="U48" s="109"/>
      <c r="V48" s="71"/>
      <c r="W48" s="71"/>
      <c r="X48" s="71"/>
      <c r="Y48" s="71"/>
      <c r="Z48" s="71"/>
    </row>
    <row r="49" spans="1:26" s="80" customFormat="1" ht="24.65" customHeight="1" thickBot="1">
      <c r="A49" s="71"/>
      <c r="B49" s="71"/>
      <c r="C49" s="128"/>
      <c r="D49" s="129"/>
      <c r="E49" s="129"/>
      <c r="F49" s="128"/>
      <c r="G49" s="129"/>
      <c r="H49" s="129"/>
      <c r="I49" s="128"/>
      <c r="J49" s="128"/>
      <c r="K49" s="128"/>
      <c r="L49" s="130" t="s">
        <v>76</v>
      </c>
      <c r="M49" s="71"/>
      <c r="N49" s="109"/>
      <c r="O49" s="71"/>
      <c r="P49" s="71"/>
      <c r="Q49" s="109"/>
      <c r="R49" s="126"/>
      <c r="S49" s="126"/>
      <c r="T49" s="127"/>
      <c r="U49" s="109"/>
      <c r="V49" s="71"/>
      <c r="W49" s="71"/>
      <c r="X49" s="71"/>
      <c r="Y49" s="71"/>
      <c r="Z49" s="71"/>
    </row>
    <row r="50" spans="1:26" s="80" customFormat="1" ht="24.65" hidden="1" customHeight="1" thickBot="1">
      <c r="A50" s="71"/>
      <c r="B50" s="71"/>
      <c r="C50" s="128"/>
      <c r="D50" s="129"/>
      <c r="E50" s="129"/>
      <c r="F50" s="128"/>
      <c r="G50" s="129"/>
      <c r="H50" s="129"/>
      <c r="I50" s="128"/>
      <c r="J50" s="128"/>
      <c r="K50" s="128"/>
      <c r="L50" s="131"/>
      <c r="M50" s="71"/>
      <c r="N50" s="71"/>
      <c r="O50" s="126"/>
      <c r="P50" s="109"/>
      <c r="Q50" s="109"/>
      <c r="R50" s="126"/>
      <c r="S50" s="126"/>
      <c r="T50" s="127"/>
      <c r="U50" s="109"/>
      <c r="V50" s="71"/>
      <c r="W50" s="71"/>
      <c r="X50" s="71"/>
      <c r="Y50" s="71"/>
      <c r="Z50" s="71"/>
    </row>
    <row r="51" spans="1:26" s="80" customFormat="1" ht="24.65" customHeight="1" thickBot="1">
      <c r="A51" s="71"/>
      <c r="B51" s="71"/>
      <c r="C51" s="132"/>
      <c r="D51" s="132"/>
      <c r="E51" s="132"/>
      <c r="F51" s="133"/>
      <c r="G51" s="71"/>
      <c r="H51" s="71"/>
      <c r="I51" s="109"/>
      <c r="J51" s="481" t="s">
        <v>115</v>
      </c>
      <c r="K51" s="482"/>
      <c r="L51" s="319">
        <f>P38*0.8/50</f>
        <v>2.7499200000000004</v>
      </c>
      <c r="M51" s="109"/>
      <c r="N51" s="71"/>
      <c r="O51" s="492" t="s">
        <v>64</v>
      </c>
      <c r="P51" s="493"/>
      <c r="Q51" s="494"/>
      <c r="R51" s="109"/>
      <c r="S51" s="132"/>
      <c r="T51" s="126"/>
      <c r="U51" s="109"/>
      <c r="V51" s="71"/>
      <c r="W51" s="71"/>
      <c r="X51" s="71"/>
      <c r="Y51" s="71"/>
      <c r="Z51" s="71"/>
    </row>
    <row r="52" spans="1:26" s="80" customFormat="1" ht="37.9" customHeight="1" thickBot="1">
      <c r="A52" s="71"/>
      <c r="B52" s="71"/>
      <c r="C52" s="132"/>
      <c r="D52" s="132"/>
      <c r="E52" s="132"/>
      <c r="F52" s="133"/>
      <c r="G52" s="71"/>
      <c r="H52" s="71"/>
      <c r="I52" s="109"/>
      <c r="J52" s="483" t="s">
        <v>106</v>
      </c>
      <c r="K52" s="484"/>
      <c r="L52" s="134"/>
      <c r="M52" s="109"/>
      <c r="N52" s="71"/>
      <c r="O52" s="135" t="s">
        <v>61</v>
      </c>
      <c r="P52" s="136"/>
      <c r="Q52" s="137">
        <f>(12.5*L51)*0.05</f>
        <v>1.7187000000000001</v>
      </c>
      <c r="R52" s="109" t="s">
        <v>101</v>
      </c>
      <c r="S52" s="71"/>
      <c r="T52" s="71"/>
      <c r="U52" s="71"/>
      <c r="V52" s="71"/>
      <c r="W52" s="71"/>
      <c r="X52" s="71"/>
      <c r="Y52" s="71"/>
      <c r="Z52" s="71"/>
    </row>
    <row r="53" spans="1:26" s="80" customFormat="1" ht="37.9" customHeight="1" thickBot="1">
      <c r="A53" s="71"/>
      <c r="B53" s="71"/>
      <c r="C53" s="132"/>
      <c r="D53" s="132"/>
      <c r="E53" s="132"/>
      <c r="F53" s="133"/>
      <c r="G53" s="132"/>
      <c r="H53" s="138"/>
      <c r="I53" s="109"/>
      <c r="J53" s="139"/>
      <c r="K53" s="140"/>
      <c r="L53" s="126"/>
      <c r="M53" s="109"/>
      <c r="N53" s="109"/>
      <c r="O53" s="141" t="s">
        <v>93</v>
      </c>
      <c r="P53" s="142"/>
      <c r="Q53" s="143">
        <v>1.5</v>
      </c>
      <c r="R53" s="109" t="s">
        <v>62</v>
      </c>
      <c r="S53" s="71"/>
      <c r="T53" s="71"/>
      <c r="U53" s="71"/>
      <c r="V53" s="71"/>
      <c r="W53" s="71"/>
      <c r="X53" s="71"/>
      <c r="Y53" s="71"/>
      <c r="Z53" s="71"/>
    </row>
    <row r="54" spans="1:26" s="80" customFormat="1" ht="24.65" hidden="1" customHeight="1" thickBot="1">
      <c r="A54" s="71"/>
      <c r="B54" s="71"/>
      <c r="C54" s="132"/>
      <c r="D54" s="132"/>
      <c r="E54" s="132"/>
      <c r="F54" s="133"/>
      <c r="G54" s="132"/>
      <c r="H54" s="138"/>
      <c r="I54" s="109"/>
      <c r="J54" s="139"/>
      <c r="K54" s="140"/>
      <c r="L54" s="126"/>
      <c r="M54" s="109"/>
      <c r="N54" s="109"/>
      <c r="O54" s="71"/>
      <c r="P54" s="71"/>
      <c r="Q54" s="109"/>
      <c r="R54" s="71"/>
      <c r="S54" s="71"/>
      <c r="T54" s="71"/>
      <c r="U54" s="71"/>
      <c r="V54" s="71"/>
      <c r="W54" s="71"/>
      <c r="X54" s="71"/>
      <c r="Y54" s="144" t="s">
        <v>70</v>
      </c>
      <c r="Z54" s="71"/>
    </row>
    <row r="55" spans="1:26" s="80" customFormat="1" ht="15" customHeight="1" thickBot="1">
      <c r="A55" s="71"/>
      <c r="B55" s="71"/>
      <c r="C55" s="71"/>
      <c r="D55" s="71"/>
      <c r="E55" s="71"/>
      <c r="F55" s="71"/>
      <c r="G55" s="145"/>
      <c r="H55" s="146"/>
      <c r="I55" s="146"/>
      <c r="J55" s="146"/>
      <c r="K55" s="146"/>
      <c r="L55" s="146"/>
      <c r="M55" s="146"/>
      <c r="N55" s="146"/>
      <c r="O55" s="71"/>
      <c r="P55" s="71"/>
      <c r="Q55" s="109"/>
      <c r="R55" s="147"/>
      <c r="S55" s="147"/>
      <c r="T55" s="71"/>
      <c r="U55" s="71"/>
      <c r="V55" s="71"/>
      <c r="W55" s="71"/>
      <c r="X55" s="71"/>
      <c r="Y55" s="148">
        <v>4</v>
      </c>
      <c r="Z55" s="71"/>
    </row>
    <row r="56" spans="1:26" s="80" customFormat="1" ht="24.65" customHeight="1" thickBot="1">
      <c r="A56" s="71"/>
      <c r="B56" s="507" t="s">
        <v>39</v>
      </c>
      <c r="C56" s="475"/>
      <c r="D56" s="475"/>
      <c r="E56" s="475"/>
      <c r="F56" s="475" t="s">
        <v>40</v>
      </c>
      <c r="G56" s="475"/>
      <c r="H56" s="475" t="s">
        <v>41</v>
      </c>
      <c r="I56" s="475"/>
      <c r="J56" s="475"/>
      <c r="K56" s="476"/>
      <c r="L56" s="71"/>
      <c r="M56" s="370" t="s">
        <v>42</v>
      </c>
      <c r="N56" s="371"/>
      <c r="O56" s="371"/>
      <c r="P56" s="371"/>
      <c r="Q56" s="371"/>
      <c r="R56" s="371"/>
      <c r="S56" s="371"/>
      <c r="T56" s="371"/>
      <c r="U56" s="372"/>
      <c r="V56" s="71"/>
      <c r="W56" s="71"/>
      <c r="X56" s="71"/>
      <c r="Y56" s="151"/>
      <c r="Z56" s="71"/>
    </row>
    <row r="57" spans="1:26" s="80" customFormat="1" ht="39" customHeight="1">
      <c r="A57" s="71"/>
      <c r="B57" s="508" t="s">
        <v>43</v>
      </c>
      <c r="C57" s="509"/>
      <c r="D57" s="509"/>
      <c r="E57" s="510"/>
      <c r="F57" s="469"/>
      <c r="G57" s="470"/>
      <c r="H57" s="477">
        <f>D4</f>
        <v>552.5</v>
      </c>
      <c r="I57" s="478"/>
      <c r="J57" s="503">
        <v>1</v>
      </c>
      <c r="K57" s="504"/>
      <c r="L57" s="71"/>
      <c r="M57" s="373" t="s">
        <v>78</v>
      </c>
      <c r="N57" s="374"/>
      <c r="O57" s="374"/>
      <c r="P57" s="374"/>
      <c r="Q57" s="374"/>
      <c r="R57" s="374"/>
      <c r="S57" s="374"/>
      <c r="T57" s="374"/>
      <c r="U57" s="375"/>
      <c r="V57" s="71"/>
      <c r="W57" s="71"/>
      <c r="X57" s="71"/>
      <c r="Y57" s="152"/>
      <c r="Z57" s="71"/>
    </row>
    <row r="58" spans="1:26" s="80" customFormat="1" ht="39" customHeight="1">
      <c r="A58" s="71"/>
      <c r="B58" s="462" t="s">
        <v>44</v>
      </c>
      <c r="C58" s="463"/>
      <c r="D58" s="463"/>
      <c r="E58" s="464"/>
      <c r="F58" s="471"/>
      <c r="G58" s="472"/>
      <c r="H58" s="479">
        <f>U16+7</f>
        <v>327</v>
      </c>
      <c r="I58" s="480"/>
      <c r="J58" s="505"/>
      <c r="K58" s="506"/>
      <c r="L58" s="71"/>
      <c r="M58" s="376" t="s">
        <v>79</v>
      </c>
      <c r="N58" s="377"/>
      <c r="O58" s="377"/>
      <c r="P58" s="377"/>
      <c r="Q58" s="377"/>
      <c r="R58" s="377"/>
      <c r="S58" s="377"/>
      <c r="T58" s="377"/>
      <c r="U58" s="378"/>
      <c r="V58" s="71"/>
      <c r="W58" s="71"/>
      <c r="X58" s="71"/>
      <c r="Y58" s="153"/>
      <c r="Z58" s="71"/>
    </row>
    <row r="59" spans="1:26" s="80" customFormat="1" ht="39" customHeight="1">
      <c r="A59" s="71"/>
      <c r="B59" s="462" t="s">
        <v>13</v>
      </c>
      <c r="C59" s="463"/>
      <c r="D59" s="463"/>
      <c r="E59" s="464"/>
      <c r="F59" s="473">
        <v>0.3</v>
      </c>
      <c r="G59" s="474"/>
      <c r="H59" s="479">
        <f>H57-H58</f>
        <v>225.5</v>
      </c>
      <c r="I59" s="480"/>
      <c r="J59" s="485">
        <f>H59/H57</f>
        <v>0.40814479638009049</v>
      </c>
      <c r="K59" s="486"/>
      <c r="L59" s="71"/>
      <c r="M59" s="376" t="s">
        <v>80</v>
      </c>
      <c r="N59" s="377"/>
      <c r="O59" s="377"/>
      <c r="P59" s="377"/>
      <c r="Q59" s="377"/>
      <c r="R59" s="377"/>
      <c r="S59" s="377"/>
      <c r="T59" s="377"/>
      <c r="U59" s="378"/>
      <c r="V59" s="71"/>
      <c r="W59" s="71"/>
      <c r="X59" s="71"/>
      <c r="Y59" s="154">
        <v>3</v>
      </c>
      <c r="Z59" s="71"/>
    </row>
    <row r="60" spans="1:26" s="80" customFormat="1" ht="68.5" customHeight="1" thickBot="1">
      <c r="A60" s="71"/>
      <c r="B60" s="465" t="s">
        <v>46</v>
      </c>
      <c r="C60" s="466"/>
      <c r="D60" s="466"/>
      <c r="E60" s="467"/>
      <c r="F60" s="496" t="s">
        <v>112</v>
      </c>
      <c r="G60" s="497"/>
      <c r="H60" s="500" t="s">
        <v>114</v>
      </c>
      <c r="I60" s="501"/>
      <c r="J60" s="501"/>
      <c r="K60" s="502"/>
      <c r="L60" s="71"/>
      <c r="M60" s="379"/>
      <c r="N60" s="380"/>
      <c r="O60" s="380"/>
      <c r="P60" s="380"/>
      <c r="Q60" s="380"/>
      <c r="R60" s="380"/>
      <c r="S60" s="380"/>
      <c r="T60" s="380"/>
      <c r="U60" s="381"/>
      <c r="V60" s="71"/>
      <c r="W60" s="71"/>
      <c r="X60" s="71"/>
      <c r="Y60" s="155">
        <v>2</v>
      </c>
      <c r="Z60" s="71"/>
    </row>
    <row r="61" spans="1:26" s="157" customFormat="1" ht="27" customHeight="1">
      <c r="A61" s="156"/>
      <c r="B61" s="405" t="s">
        <v>16</v>
      </c>
      <c r="C61" s="406"/>
      <c r="D61" s="415" t="s">
        <v>52</v>
      </c>
      <c r="E61" s="487"/>
      <c r="F61" s="495">
        <f>L48</f>
        <v>35</v>
      </c>
      <c r="G61" s="412"/>
      <c r="H61" s="436">
        <f>S38</f>
        <v>43</v>
      </c>
      <c r="I61" s="437"/>
      <c r="J61" s="440">
        <f>H61/C41</f>
        <v>0.40952380952380951</v>
      </c>
      <c r="K61" s="441"/>
      <c r="L61" s="156"/>
      <c r="M61" s="364" t="s">
        <v>45</v>
      </c>
      <c r="N61" s="365"/>
      <c r="O61" s="365"/>
      <c r="P61" s="365"/>
      <c r="Q61" s="365"/>
      <c r="R61" s="365"/>
      <c r="S61" s="365"/>
      <c r="T61" s="365"/>
      <c r="U61" s="366"/>
      <c r="V61" s="71"/>
      <c r="W61" s="71"/>
      <c r="X61" s="71"/>
      <c r="Y61" s="80"/>
      <c r="Z61" s="71"/>
    </row>
    <row r="62" spans="1:26" s="157" customFormat="1" ht="27" customHeight="1" thickBot="1">
      <c r="A62" s="156"/>
      <c r="B62" s="407"/>
      <c r="C62" s="408"/>
      <c r="D62" s="417" t="s">
        <v>32</v>
      </c>
      <c r="E62" s="488"/>
      <c r="F62" s="498">
        <f>L51</f>
        <v>2.7499200000000004</v>
      </c>
      <c r="G62" s="499"/>
      <c r="H62" s="434">
        <f>T38</f>
        <v>3</v>
      </c>
      <c r="I62" s="435"/>
      <c r="J62" s="435"/>
      <c r="K62" s="442"/>
      <c r="L62" s="156"/>
      <c r="M62" s="296"/>
      <c r="N62" s="297"/>
      <c r="O62" s="297"/>
      <c r="P62" s="279"/>
      <c r="Q62" s="280"/>
      <c r="R62" s="147"/>
      <c r="S62" s="147"/>
      <c r="T62" s="281"/>
      <c r="U62" s="282"/>
      <c r="V62" s="150"/>
      <c r="W62" s="150"/>
      <c r="X62" s="156"/>
      <c r="Y62" s="156"/>
      <c r="Z62" s="156"/>
    </row>
    <row r="63" spans="1:26" s="157" customFormat="1" ht="27" customHeight="1" thickBot="1">
      <c r="A63" s="156"/>
      <c r="B63" s="405" t="s">
        <v>47</v>
      </c>
      <c r="C63" s="406"/>
      <c r="D63" s="415" t="s">
        <v>52</v>
      </c>
      <c r="E63" s="416"/>
      <c r="F63" s="411">
        <f>Q42</f>
        <v>105</v>
      </c>
      <c r="G63" s="412"/>
      <c r="H63" s="436">
        <f>F63</f>
        <v>105</v>
      </c>
      <c r="I63" s="437"/>
      <c r="J63" s="437"/>
      <c r="K63" s="443"/>
      <c r="L63" s="156"/>
      <c r="M63" s="367" t="s">
        <v>81</v>
      </c>
      <c r="N63" s="368"/>
      <c r="O63" s="368"/>
      <c r="P63" s="368"/>
      <c r="Q63" s="368"/>
      <c r="R63" s="368"/>
      <c r="S63" s="368"/>
      <c r="T63" s="368"/>
      <c r="U63" s="369"/>
      <c r="V63" s="150"/>
      <c r="W63" s="150"/>
      <c r="X63" s="156"/>
      <c r="Y63" s="156"/>
      <c r="Z63" s="156"/>
    </row>
    <row r="64" spans="1:26" s="80" customFormat="1" ht="27" customHeight="1" thickBot="1">
      <c r="A64" s="71"/>
      <c r="B64" s="407"/>
      <c r="C64" s="408"/>
      <c r="D64" s="417" t="s">
        <v>32</v>
      </c>
      <c r="E64" s="418"/>
      <c r="F64" s="438">
        <f>Q53</f>
        <v>1.5</v>
      </c>
      <c r="G64" s="499"/>
      <c r="H64" s="438">
        <f>F64</f>
        <v>1.5</v>
      </c>
      <c r="I64" s="439"/>
      <c r="J64" s="439"/>
      <c r="K64" s="444"/>
      <c r="L64" s="71"/>
      <c r="M64" s="71"/>
      <c r="N64" s="71"/>
      <c r="O64" s="158"/>
      <c r="P64" s="71"/>
      <c r="Q64" s="149"/>
      <c r="R64" s="150"/>
      <c r="S64" s="150"/>
      <c r="T64" s="150"/>
      <c r="U64" s="150"/>
      <c r="V64" s="150"/>
      <c r="W64" s="150"/>
      <c r="X64" s="71"/>
      <c r="Y64" s="71"/>
      <c r="Z64" s="71"/>
    </row>
    <row r="65" spans="1:26" s="80" customFormat="1" ht="27" customHeight="1">
      <c r="A65" s="71"/>
      <c r="B65" s="405" t="s">
        <v>12</v>
      </c>
      <c r="C65" s="406"/>
      <c r="D65" s="406" t="s">
        <v>68</v>
      </c>
      <c r="E65" s="409"/>
      <c r="F65" s="411">
        <v>5600</v>
      </c>
      <c r="G65" s="412"/>
      <c r="H65" s="428">
        <f>H66*10000/H57</f>
        <v>5357.4660633484164</v>
      </c>
      <c r="I65" s="429"/>
      <c r="J65" s="429"/>
      <c r="K65" s="432"/>
      <c r="L65" s="71"/>
      <c r="M65" s="71"/>
      <c r="N65" s="71"/>
      <c r="O65" s="158"/>
      <c r="P65" s="71"/>
      <c r="Q65" s="149"/>
      <c r="R65" s="150"/>
      <c r="S65" s="150"/>
      <c r="T65" s="150"/>
      <c r="U65" s="150"/>
      <c r="V65" s="150"/>
      <c r="W65" s="150"/>
      <c r="X65" s="71"/>
      <c r="Y65" s="71"/>
      <c r="Z65" s="71"/>
    </row>
    <row r="66" spans="1:26" s="80" customFormat="1" ht="27" customHeight="1" thickBot="1">
      <c r="A66" s="71"/>
      <c r="B66" s="407"/>
      <c r="C66" s="408"/>
      <c r="D66" s="408" t="s">
        <v>69</v>
      </c>
      <c r="E66" s="410"/>
      <c r="F66" s="413">
        <f>H57*5600/10000</f>
        <v>309.39999999999998</v>
      </c>
      <c r="G66" s="414"/>
      <c r="H66" s="430">
        <f>I48</f>
        <v>296</v>
      </c>
      <c r="I66" s="431"/>
      <c r="J66" s="431"/>
      <c r="K66" s="433"/>
      <c r="L66" s="71"/>
      <c r="M66" s="71"/>
      <c r="N66" s="71"/>
      <c r="O66" s="158"/>
      <c r="P66" s="71"/>
      <c r="Q66" s="149"/>
      <c r="R66" s="150"/>
      <c r="S66" s="150"/>
      <c r="T66" s="150"/>
      <c r="U66" s="150"/>
      <c r="V66" s="150"/>
      <c r="W66" s="150"/>
      <c r="X66" s="71"/>
      <c r="Y66" s="71"/>
      <c r="Z66" s="71"/>
    </row>
    <row r="67" spans="1:26" s="80" customFormat="1" ht="28.9" customHeight="1" thickBot="1">
      <c r="A67" s="71"/>
      <c r="B67" s="419" t="s">
        <v>48</v>
      </c>
      <c r="C67" s="420"/>
      <c r="D67" s="420"/>
      <c r="E67" s="421"/>
      <c r="F67" s="422" t="str">
        <f>H5</f>
        <v>RDA</v>
      </c>
      <c r="G67" s="423"/>
      <c r="H67" s="423"/>
      <c r="I67" s="423"/>
      <c r="J67" s="423"/>
      <c r="K67" s="424"/>
      <c r="L67" s="71"/>
      <c r="M67" s="71"/>
      <c r="N67" s="71"/>
      <c r="O67" s="71"/>
      <c r="P67" s="71"/>
      <c r="Q67" s="149"/>
      <c r="R67" s="150"/>
      <c r="S67" s="150"/>
      <c r="T67" s="150"/>
      <c r="U67" s="150"/>
      <c r="V67" s="150"/>
      <c r="W67" s="150"/>
      <c r="X67" s="71"/>
      <c r="Y67" s="71"/>
      <c r="Z67" s="71"/>
    </row>
    <row r="68" spans="1:26" s="80" customFormat="1" ht="28.9" customHeight="1" thickBot="1">
      <c r="A68" s="71"/>
      <c r="B68" s="201"/>
      <c r="C68" s="202"/>
      <c r="D68" s="202"/>
      <c r="E68" s="203"/>
      <c r="F68" s="422" t="str">
        <f>O5</f>
        <v>AREA DE TRATAMIENTO URBANO II</v>
      </c>
      <c r="G68" s="423"/>
      <c r="H68" s="423"/>
      <c r="I68" s="423"/>
      <c r="J68" s="423"/>
      <c r="K68" s="424"/>
      <c r="L68" s="71"/>
      <c r="M68" s="71"/>
      <c r="N68" s="71"/>
      <c r="O68" s="71"/>
      <c r="P68" s="71"/>
      <c r="Q68" s="149"/>
      <c r="R68" s="150"/>
      <c r="S68" s="150"/>
      <c r="T68" s="150"/>
      <c r="U68" s="150"/>
      <c r="V68" s="150"/>
      <c r="W68" s="150"/>
      <c r="X68" s="71"/>
      <c r="Y68" s="71"/>
      <c r="Z68" s="71"/>
    </row>
    <row r="69" spans="1:26" s="80" customFormat="1" ht="28.9" customHeight="1" thickBot="1">
      <c r="A69" s="71"/>
      <c r="B69" s="419" t="s">
        <v>49</v>
      </c>
      <c r="C69" s="420"/>
      <c r="D69" s="420"/>
      <c r="E69" s="421"/>
      <c r="F69" s="425" t="str">
        <f>U2</f>
        <v>ORDENANZA 2361-MML</v>
      </c>
      <c r="G69" s="426"/>
      <c r="H69" s="426"/>
      <c r="I69" s="426"/>
      <c r="J69" s="426"/>
      <c r="K69" s="427"/>
      <c r="L69" s="71"/>
      <c r="M69" s="71"/>
      <c r="N69" s="71"/>
      <c r="O69" s="71"/>
      <c r="P69" s="71"/>
      <c r="Q69" s="489"/>
      <c r="R69" s="489"/>
      <c r="S69" s="489"/>
      <c r="T69" s="489"/>
      <c r="U69" s="489"/>
      <c r="V69" s="489"/>
      <c r="W69" s="489"/>
      <c r="X69" s="71"/>
      <c r="Y69" s="71"/>
      <c r="Z69" s="71"/>
    </row>
    <row r="70" spans="1:26" ht="15" customHeight="1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489"/>
      <c r="R70" s="489"/>
      <c r="S70" s="489"/>
      <c r="T70" s="489"/>
      <c r="U70" s="489"/>
      <c r="V70" s="489"/>
      <c r="W70" s="489"/>
    </row>
  </sheetData>
  <mergeCells count="96">
    <mergeCell ref="X42:Y42"/>
    <mergeCell ref="X45:Y45"/>
    <mergeCell ref="X43:Y43"/>
    <mergeCell ref="B61:C62"/>
    <mergeCell ref="D61:E61"/>
    <mergeCell ref="D62:E62"/>
    <mergeCell ref="Q69:W70"/>
    <mergeCell ref="O42:P42"/>
    <mergeCell ref="O51:Q51"/>
    <mergeCell ref="F61:G61"/>
    <mergeCell ref="F60:G60"/>
    <mergeCell ref="F62:G62"/>
    <mergeCell ref="F63:G63"/>
    <mergeCell ref="F64:G64"/>
    <mergeCell ref="H60:K60"/>
    <mergeCell ref="J57:K57"/>
    <mergeCell ref="J58:K58"/>
    <mergeCell ref="B56:E56"/>
    <mergeCell ref="B57:E57"/>
    <mergeCell ref="B58:E58"/>
    <mergeCell ref="B59:E59"/>
    <mergeCell ref="B60:E60"/>
    <mergeCell ref="O41:Q41"/>
    <mergeCell ref="R41:U41"/>
    <mergeCell ref="F57:G57"/>
    <mergeCell ref="F58:G58"/>
    <mergeCell ref="F59:G59"/>
    <mergeCell ref="F56:G56"/>
    <mergeCell ref="H56:K56"/>
    <mergeCell ref="H57:I57"/>
    <mergeCell ref="H58:I58"/>
    <mergeCell ref="H59:I59"/>
    <mergeCell ref="J51:K51"/>
    <mergeCell ref="J52:K52"/>
    <mergeCell ref="J59:K59"/>
    <mergeCell ref="B6:B8"/>
    <mergeCell ref="O7:O8"/>
    <mergeCell ref="P7:P8"/>
    <mergeCell ref="W6:W8"/>
    <mergeCell ref="X6:X8"/>
    <mergeCell ref="R6:T6"/>
    <mergeCell ref="S7:T7"/>
    <mergeCell ref="Q7:Q8"/>
    <mergeCell ref="R7:R8"/>
    <mergeCell ref="U6:U8"/>
    <mergeCell ref="C7:M7"/>
    <mergeCell ref="H62:I62"/>
    <mergeCell ref="H63:I63"/>
    <mergeCell ref="H64:I64"/>
    <mergeCell ref="J61:K61"/>
    <mergeCell ref="J62:K62"/>
    <mergeCell ref="J63:K63"/>
    <mergeCell ref="J64:K64"/>
    <mergeCell ref="H61:I61"/>
    <mergeCell ref="B69:E69"/>
    <mergeCell ref="F67:K67"/>
    <mergeCell ref="F68:K68"/>
    <mergeCell ref="F69:K69"/>
    <mergeCell ref="H65:I65"/>
    <mergeCell ref="H66:I66"/>
    <mergeCell ref="J65:K65"/>
    <mergeCell ref="J66:K66"/>
    <mergeCell ref="B67:E67"/>
    <mergeCell ref="B63:C64"/>
    <mergeCell ref="D65:E65"/>
    <mergeCell ref="D66:E66"/>
    <mergeCell ref="B65:C66"/>
    <mergeCell ref="F65:G65"/>
    <mergeCell ref="F66:G66"/>
    <mergeCell ref="D63:E63"/>
    <mergeCell ref="D64:E64"/>
    <mergeCell ref="D47:E47"/>
    <mergeCell ref="D41:G41"/>
    <mergeCell ref="J41:L41"/>
    <mergeCell ref="J42:K42"/>
    <mergeCell ref="J43:K43"/>
    <mergeCell ref="J44:K44"/>
    <mergeCell ref="J45:K45"/>
    <mergeCell ref="J46:K46"/>
    <mergeCell ref="J47:K47"/>
    <mergeCell ref="D42:E42"/>
    <mergeCell ref="D43:E43"/>
    <mergeCell ref="D44:E44"/>
    <mergeCell ref="D45:E45"/>
    <mergeCell ref="D46:E46"/>
    <mergeCell ref="L38:M38"/>
    <mergeCell ref="M61:U61"/>
    <mergeCell ref="M63:U63"/>
    <mergeCell ref="M56:U56"/>
    <mergeCell ref="M57:U57"/>
    <mergeCell ref="M58:U58"/>
    <mergeCell ref="M59:U59"/>
    <mergeCell ref="M60:U60"/>
    <mergeCell ref="S42:T42"/>
    <mergeCell ref="S45:T45"/>
    <mergeCell ref="S43:T43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37" orientation="landscape" r:id="rId1"/>
  <colBreaks count="1" manualBreakCount="1">
    <brk id="25" max="1048575" man="1"/>
  </colBreaks>
  <ignoredErrors>
    <ignoredError sqref="W29 W24" formula="1"/>
    <ignoredError sqref="O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E76D-628D-4089-BB9F-143357219D1D}">
  <dimension ref="B1:N38"/>
  <sheetViews>
    <sheetView showGridLines="0" topLeftCell="A4" zoomScale="145" zoomScaleNormal="145" workbookViewId="0">
      <selection activeCell="P36" sqref="P36"/>
    </sheetView>
  </sheetViews>
  <sheetFormatPr baseColWidth="10" defaultColWidth="11.54296875" defaultRowHeight="14.5" outlineLevelCol="1"/>
  <cols>
    <col min="1" max="1" width="11.54296875" style="322"/>
    <col min="2" max="2" width="21.08984375" style="322" customWidth="1"/>
    <col min="3" max="3" width="11.6328125" style="322" customWidth="1"/>
    <col min="4" max="4" width="3.6328125" style="322" customWidth="1"/>
    <col min="5" max="5" width="13.54296875" style="322" hidden="1" customWidth="1" outlineLevel="1"/>
    <col min="6" max="6" width="3.6328125" style="322" hidden="1" customWidth="1" outlineLevel="1"/>
    <col min="7" max="7" width="11.6328125" style="322" customWidth="1" collapsed="1"/>
    <col min="8" max="8" width="3.6328125" style="322" customWidth="1"/>
    <col min="9" max="9" width="11.6328125" style="322" customWidth="1"/>
    <col min="10" max="10" width="3.6328125" style="322" customWidth="1"/>
    <col min="11" max="11" width="12.54296875" style="322" customWidth="1"/>
    <col min="12" max="12" width="3.6328125" style="322" customWidth="1"/>
    <col min="13" max="13" width="11" style="322" customWidth="1"/>
    <col min="14" max="14" width="3.54296875" style="322" customWidth="1"/>
    <col min="15" max="16384" width="11.54296875" style="322"/>
  </cols>
  <sheetData>
    <row r="1" spans="2:14" ht="15" thickBot="1"/>
    <row r="2" spans="2:14" ht="20.5" thickBot="1">
      <c r="B2" s="591" t="s">
        <v>122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3"/>
    </row>
    <row r="3" spans="2:14" ht="6" customHeight="1">
      <c r="B3" s="594" t="s">
        <v>157</v>
      </c>
      <c r="C3" s="597" t="s">
        <v>123</v>
      </c>
      <c r="D3" s="598"/>
      <c r="E3" s="597" t="s">
        <v>124</v>
      </c>
      <c r="F3" s="598"/>
      <c r="G3" s="603" t="s">
        <v>125</v>
      </c>
      <c r="H3" s="598"/>
      <c r="I3" s="603" t="s">
        <v>126</v>
      </c>
      <c r="J3" s="598"/>
      <c r="K3" s="603" t="s">
        <v>127</v>
      </c>
      <c r="L3" s="598"/>
      <c r="M3" s="597" t="s">
        <v>158</v>
      </c>
      <c r="N3" s="606"/>
    </row>
    <row r="4" spans="2:14" ht="6" customHeight="1">
      <c r="B4" s="595"/>
      <c r="C4" s="599"/>
      <c r="D4" s="600"/>
      <c r="E4" s="599"/>
      <c r="F4" s="600"/>
      <c r="G4" s="604"/>
      <c r="H4" s="600"/>
      <c r="I4" s="604"/>
      <c r="J4" s="600"/>
      <c r="K4" s="604"/>
      <c r="L4" s="600"/>
      <c r="M4" s="599"/>
      <c r="N4" s="607"/>
    </row>
    <row r="5" spans="2:14" ht="6" customHeight="1" thickBot="1">
      <c r="B5" s="596"/>
      <c r="C5" s="601"/>
      <c r="D5" s="602"/>
      <c r="E5" s="601"/>
      <c r="F5" s="602"/>
      <c r="G5" s="605"/>
      <c r="H5" s="602"/>
      <c r="I5" s="605"/>
      <c r="J5" s="602"/>
      <c r="K5" s="605"/>
      <c r="L5" s="602"/>
      <c r="M5" s="601"/>
      <c r="N5" s="608"/>
    </row>
    <row r="6" spans="2:14" ht="13.5" customHeight="1">
      <c r="B6" s="323" t="s">
        <v>128</v>
      </c>
      <c r="C6" s="324">
        <f>'AREAS '!U10</f>
        <v>122.94</v>
      </c>
      <c r="D6" s="325" t="s">
        <v>101</v>
      </c>
      <c r="E6" s="326"/>
      <c r="F6" s="327"/>
      <c r="G6" s="328"/>
      <c r="H6" s="327"/>
      <c r="I6" s="324"/>
      <c r="J6" s="325"/>
      <c r="K6" s="324"/>
      <c r="L6" s="329"/>
      <c r="M6" s="330">
        <f>C6</f>
        <v>122.94</v>
      </c>
      <c r="N6" s="331" t="s">
        <v>101</v>
      </c>
    </row>
    <row r="7" spans="2:14" ht="13.5" customHeight="1">
      <c r="B7" s="323" t="s">
        <v>54</v>
      </c>
      <c r="C7" s="324">
        <f>'AREAS '!U11</f>
        <v>480.33</v>
      </c>
      <c r="D7" s="325" t="s">
        <v>101</v>
      </c>
      <c r="E7" s="326"/>
      <c r="F7" s="327"/>
      <c r="G7" s="328"/>
      <c r="H7" s="327"/>
      <c r="I7" s="324"/>
      <c r="J7" s="325"/>
      <c r="K7" s="324"/>
      <c r="L7" s="329"/>
      <c r="M7" s="332">
        <f>C7</f>
        <v>480.33</v>
      </c>
      <c r="N7" s="333" t="s">
        <v>101</v>
      </c>
    </row>
    <row r="8" spans="2:14" ht="13.5" customHeight="1">
      <c r="B8" s="323" t="s">
        <v>53</v>
      </c>
      <c r="C8" s="324">
        <f>'AREAS '!U12</f>
        <v>532.01</v>
      </c>
      <c r="D8" s="325" t="s">
        <v>101</v>
      </c>
      <c r="E8" s="326"/>
      <c r="F8" s="327"/>
      <c r="G8" s="328"/>
      <c r="H8" s="327"/>
      <c r="I8" s="324"/>
      <c r="J8" s="325"/>
      <c r="K8" s="324"/>
      <c r="L8" s="329"/>
      <c r="M8" s="332">
        <f t="shared" ref="M8:M33" si="0">C8</f>
        <v>532.01</v>
      </c>
      <c r="N8" s="333" t="s">
        <v>101</v>
      </c>
    </row>
    <row r="9" spans="2:14" ht="13.5" customHeight="1">
      <c r="B9" s="323" t="s">
        <v>33</v>
      </c>
      <c r="C9" s="324">
        <f>'AREAS '!U13</f>
        <v>532.01</v>
      </c>
      <c r="D9" s="325" t="s">
        <v>101</v>
      </c>
      <c r="E9" s="326"/>
      <c r="F9" s="327"/>
      <c r="G9" s="328"/>
      <c r="H9" s="327"/>
      <c r="I9" s="324"/>
      <c r="J9" s="325"/>
      <c r="K9" s="324"/>
      <c r="L9" s="329"/>
      <c r="M9" s="332">
        <f t="shared" si="0"/>
        <v>532.01</v>
      </c>
      <c r="N9" s="333" t="s">
        <v>101</v>
      </c>
    </row>
    <row r="10" spans="2:14" ht="13.5" customHeight="1">
      <c r="B10" s="323" t="s">
        <v>34</v>
      </c>
      <c r="C10" s="324">
        <f>'AREAS '!U14</f>
        <v>529.92999999999995</v>
      </c>
      <c r="D10" s="325" t="s">
        <v>101</v>
      </c>
      <c r="E10" s="326"/>
      <c r="F10" s="327"/>
      <c r="G10" s="328"/>
      <c r="H10" s="327"/>
      <c r="I10" s="324"/>
      <c r="J10" s="325"/>
      <c r="K10" s="324"/>
      <c r="L10" s="329"/>
      <c r="M10" s="332">
        <f t="shared" si="0"/>
        <v>529.92999999999995</v>
      </c>
      <c r="N10" s="333" t="s">
        <v>101</v>
      </c>
    </row>
    <row r="11" spans="2:14" ht="13.5" customHeight="1">
      <c r="B11" s="323" t="s">
        <v>129</v>
      </c>
      <c r="C11" s="324">
        <f>'AREAS '!U15</f>
        <v>350.46000000000004</v>
      </c>
      <c r="D11" s="334" t="s">
        <v>101</v>
      </c>
      <c r="E11" s="326"/>
      <c r="F11" s="327"/>
      <c r="G11" s="335"/>
      <c r="H11" s="327"/>
      <c r="I11" s="324"/>
      <c r="J11" s="334"/>
      <c r="K11" s="324"/>
      <c r="L11" s="336"/>
      <c r="M11" s="332">
        <f t="shared" si="0"/>
        <v>350.46000000000004</v>
      </c>
      <c r="N11" s="337" t="s">
        <v>101</v>
      </c>
    </row>
    <row r="12" spans="2:14" ht="13.5" customHeight="1">
      <c r="B12" s="323" t="s">
        <v>130</v>
      </c>
      <c r="C12" s="324">
        <f>'AREAS '!U16</f>
        <v>320</v>
      </c>
      <c r="D12" s="325" t="s">
        <v>101</v>
      </c>
      <c r="E12" s="326"/>
      <c r="F12" s="327"/>
      <c r="G12" s="335"/>
      <c r="H12" s="327"/>
      <c r="I12" s="324"/>
      <c r="J12" s="325"/>
      <c r="K12" s="324"/>
      <c r="L12" s="329"/>
      <c r="M12" s="332">
        <f t="shared" si="0"/>
        <v>320</v>
      </c>
      <c r="N12" s="333" t="s">
        <v>101</v>
      </c>
    </row>
    <row r="13" spans="2:14" ht="13.5" customHeight="1">
      <c r="B13" s="323" t="s">
        <v>131</v>
      </c>
      <c r="C13" s="324">
        <f>'AREAS '!U17</f>
        <v>320</v>
      </c>
      <c r="D13" s="325" t="s">
        <v>101</v>
      </c>
      <c r="E13" s="326"/>
      <c r="F13" s="327"/>
      <c r="G13" s="335"/>
      <c r="H13" s="327"/>
      <c r="I13" s="324"/>
      <c r="J13" s="325"/>
      <c r="K13" s="324"/>
      <c r="L13" s="329"/>
      <c r="M13" s="332">
        <f t="shared" si="0"/>
        <v>320</v>
      </c>
      <c r="N13" s="333" t="s">
        <v>101</v>
      </c>
    </row>
    <row r="14" spans="2:14" ht="13.5" customHeight="1">
      <c r="B14" s="323" t="s">
        <v>132</v>
      </c>
      <c r="C14" s="324">
        <f>'AREAS '!U18</f>
        <v>320</v>
      </c>
      <c r="D14" s="325" t="s">
        <v>101</v>
      </c>
      <c r="E14" s="326"/>
      <c r="F14" s="327"/>
      <c r="G14" s="335"/>
      <c r="H14" s="327"/>
      <c r="I14" s="324"/>
      <c r="J14" s="325"/>
      <c r="K14" s="324"/>
      <c r="L14" s="329"/>
      <c r="M14" s="332">
        <f t="shared" si="0"/>
        <v>320</v>
      </c>
      <c r="N14" s="333" t="s">
        <v>101</v>
      </c>
    </row>
    <row r="15" spans="2:14" ht="13.5" customHeight="1">
      <c r="B15" s="323" t="s">
        <v>133</v>
      </c>
      <c r="C15" s="324">
        <f>'AREAS '!U19</f>
        <v>320</v>
      </c>
      <c r="D15" s="325" t="s">
        <v>101</v>
      </c>
      <c r="E15" s="326"/>
      <c r="F15" s="327"/>
      <c r="G15" s="335"/>
      <c r="H15" s="327"/>
      <c r="I15" s="324"/>
      <c r="J15" s="325"/>
      <c r="K15" s="324"/>
      <c r="L15" s="329"/>
      <c r="M15" s="332">
        <f t="shared" si="0"/>
        <v>320</v>
      </c>
      <c r="N15" s="333" t="s">
        <v>101</v>
      </c>
    </row>
    <row r="16" spans="2:14" ht="13.5" customHeight="1">
      <c r="B16" s="323" t="s">
        <v>134</v>
      </c>
      <c r="C16" s="324">
        <f>'AREAS '!U20</f>
        <v>320</v>
      </c>
      <c r="D16" s="325" t="s">
        <v>101</v>
      </c>
      <c r="E16" s="335"/>
      <c r="F16" s="327"/>
      <c r="G16" s="335"/>
      <c r="H16" s="338"/>
      <c r="I16" s="326"/>
      <c r="J16" s="325"/>
      <c r="K16" s="326"/>
      <c r="L16" s="329"/>
      <c r="M16" s="332">
        <f t="shared" si="0"/>
        <v>320</v>
      </c>
      <c r="N16" s="333" t="s">
        <v>101</v>
      </c>
    </row>
    <row r="17" spans="2:14" ht="13.5" customHeight="1">
      <c r="B17" s="323" t="s">
        <v>135</v>
      </c>
      <c r="C17" s="324">
        <f>'AREAS '!U21</f>
        <v>320</v>
      </c>
      <c r="D17" s="325" t="s">
        <v>101</v>
      </c>
      <c r="E17" s="326"/>
      <c r="F17" s="327"/>
      <c r="G17" s="335"/>
      <c r="H17" s="327"/>
      <c r="I17" s="324"/>
      <c r="J17" s="334"/>
      <c r="K17" s="324"/>
      <c r="L17" s="336"/>
      <c r="M17" s="332">
        <f t="shared" si="0"/>
        <v>320</v>
      </c>
      <c r="N17" s="333" t="s">
        <v>101</v>
      </c>
    </row>
    <row r="18" spans="2:14" ht="13.5" customHeight="1">
      <c r="B18" s="323" t="s">
        <v>136</v>
      </c>
      <c r="C18" s="324">
        <f>'AREAS '!U22</f>
        <v>320</v>
      </c>
      <c r="D18" s="325" t="s">
        <v>101</v>
      </c>
      <c r="E18" s="326"/>
      <c r="F18" s="327"/>
      <c r="G18" s="335"/>
      <c r="H18" s="327"/>
      <c r="I18" s="324"/>
      <c r="J18" s="334"/>
      <c r="K18" s="324"/>
      <c r="L18" s="336"/>
      <c r="M18" s="332">
        <f t="shared" si="0"/>
        <v>320</v>
      </c>
      <c r="N18" s="333" t="s">
        <v>101</v>
      </c>
    </row>
    <row r="19" spans="2:14" ht="13.5" customHeight="1">
      <c r="B19" s="323" t="s">
        <v>141</v>
      </c>
      <c r="C19" s="324">
        <f>'AREAS '!U23</f>
        <v>320</v>
      </c>
      <c r="D19" s="325" t="s">
        <v>101</v>
      </c>
      <c r="E19" s="326"/>
      <c r="F19" s="327"/>
      <c r="G19" s="335"/>
      <c r="H19" s="327"/>
      <c r="I19" s="324"/>
      <c r="J19" s="334"/>
      <c r="K19" s="324"/>
      <c r="L19" s="336"/>
      <c r="M19" s="332">
        <f t="shared" si="0"/>
        <v>320</v>
      </c>
      <c r="N19" s="333" t="s">
        <v>101</v>
      </c>
    </row>
    <row r="20" spans="2:14" ht="13.5" customHeight="1">
      <c r="B20" s="323" t="s">
        <v>142</v>
      </c>
      <c r="C20" s="324">
        <f>'AREAS '!U24</f>
        <v>320</v>
      </c>
      <c r="D20" s="325" t="s">
        <v>101</v>
      </c>
      <c r="E20" s="326"/>
      <c r="F20" s="327"/>
      <c r="G20" s="335"/>
      <c r="H20" s="327"/>
      <c r="I20" s="324"/>
      <c r="J20" s="334"/>
      <c r="K20" s="324"/>
      <c r="L20" s="336"/>
      <c r="M20" s="332">
        <f t="shared" si="0"/>
        <v>320</v>
      </c>
      <c r="N20" s="333" t="s">
        <v>101</v>
      </c>
    </row>
    <row r="21" spans="2:14" ht="13.5" customHeight="1">
      <c r="B21" s="323" t="s">
        <v>143</v>
      </c>
      <c r="C21" s="324">
        <f>'AREAS '!U25</f>
        <v>320</v>
      </c>
      <c r="D21" s="325" t="s">
        <v>101</v>
      </c>
      <c r="E21" s="326"/>
      <c r="F21" s="327"/>
      <c r="G21" s="335"/>
      <c r="H21" s="327"/>
      <c r="I21" s="324"/>
      <c r="J21" s="334"/>
      <c r="K21" s="324"/>
      <c r="L21" s="336"/>
      <c r="M21" s="332">
        <f t="shared" si="0"/>
        <v>320</v>
      </c>
      <c r="N21" s="333" t="s">
        <v>101</v>
      </c>
    </row>
    <row r="22" spans="2:14" ht="13.5" customHeight="1">
      <c r="B22" s="323" t="s">
        <v>144</v>
      </c>
      <c r="C22" s="324">
        <f>'AREAS '!U26</f>
        <v>320</v>
      </c>
      <c r="D22" s="325" t="s">
        <v>101</v>
      </c>
      <c r="E22" s="326"/>
      <c r="F22" s="327"/>
      <c r="G22" s="335"/>
      <c r="H22" s="327"/>
      <c r="I22" s="324"/>
      <c r="J22" s="334"/>
      <c r="K22" s="324"/>
      <c r="L22" s="336"/>
      <c r="M22" s="332">
        <f t="shared" si="0"/>
        <v>320</v>
      </c>
      <c r="N22" s="333" t="s">
        <v>101</v>
      </c>
    </row>
    <row r="23" spans="2:14" ht="13.5" customHeight="1">
      <c r="B23" s="323" t="s">
        <v>145</v>
      </c>
      <c r="C23" s="324">
        <f>'AREAS '!U27</f>
        <v>320</v>
      </c>
      <c r="D23" s="325" t="s">
        <v>101</v>
      </c>
      <c r="E23" s="326"/>
      <c r="F23" s="327"/>
      <c r="G23" s="335"/>
      <c r="H23" s="327"/>
      <c r="I23" s="324"/>
      <c r="J23" s="334"/>
      <c r="K23" s="324"/>
      <c r="L23" s="336"/>
      <c r="M23" s="332">
        <f t="shared" si="0"/>
        <v>320</v>
      </c>
      <c r="N23" s="333" t="s">
        <v>101</v>
      </c>
    </row>
    <row r="24" spans="2:14" ht="13.5" customHeight="1">
      <c r="B24" s="323" t="s">
        <v>146</v>
      </c>
      <c r="C24" s="324">
        <f>'AREAS '!U28</f>
        <v>320</v>
      </c>
      <c r="D24" s="325" t="s">
        <v>101</v>
      </c>
      <c r="E24" s="326"/>
      <c r="F24" s="327"/>
      <c r="G24" s="335"/>
      <c r="H24" s="327"/>
      <c r="I24" s="324"/>
      <c r="J24" s="334"/>
      <c r="K24" s="324"/>
      <c r="L24" s="336"/>
      <c r="M24" s="332">
        <f t="shared" si="0"/>
        <v>320</v>
      </c>
      <c r="N24" s="333" t="s">
        <v>101</v>
      </c>
    </row>
    <row r="25" spans="2:14" ht="13.5" customHeight="1">
      <c r="B25" s="323" t="s">
        <v>147</v>
      </c>
      <c r="C25" s="324">
        <f>'AREAS '!U29</f>
        <v>320</v>
      </c>
      <c r="D25" s="325" t="s">
        <v>101</v>
      </c>
      <c r="E25" s="326"/>
      <c r="F25" s="327"/>
      <c r="G25" s="335"/>
      <c r="H25" s="327"/>
      <c r="I25" s="324"/>
      <c r="J25" s="334"/>
      <c r="K25" s="324"/>
      <c r="L25" s="336"/>
      <c r="M25" s="332">
        <f t="shared" si="0"/>
        <v>320</v>
      </c>
      <c r="N25" s="333" t="s">
        <v>101</v>
      </c>
    </row>
    <row r="26" spans="2:14" ht="13.5" customHeight="1">
      <c r="B26" s="323" t="s">
        <v>148</v>
      </c>
      <c r="C26" s="324">
        <f>'AREAS '!U30</f>
        <v>320</v>
      </c>
      <c r="D26" s="325" t="s">
        <v>101</v>
      </c>
      <c r="E26" s="326"/>
      <c r="F26" s="327"/>
      <c r="G26" s="335"/>
      <c r="H26" s="327"/>
      <c r="I26" s="324"/>
      <c r="J26" s="334"/>
      <c r="K26" s="324"/>
      <c r="L26" s="336"/>
      <c r="M26" s="332">
        <f t="shared" si="0"/>
        <v>320</v>
      </c>
      <c r="N26" s="333" t="s">
        <v>101</v>
      </c>
    </row>
    <row r="27" spans="2:14" ht="13.5" customHeight="1">
      <c r="B27" s="323" t="s">
        <v>149</v>
      </c>
      <c r="C27" s="324">
        <f>'AREAS '!U31</f>
        <v>320</v>
      </c>
      <c r="D27" s="325" t="s">
        <v>101</v>
      </c>
      <c r="E27" s="326"/>
      <c r="F27" s="327"/>
      <c r="G27" s="335"/>
      <c r="H27" s="327"/>
      <c r="I27" s="324"/>
      <c r="J27" s="334"/>
      <c r="K27" s="324"/>
      <c r="L27" s="336"/>
      <c r="M27" s="332">
        <f t="shared" si="0"/>
        <v>320</v>
      </c>
      <c r="N27" s="333" t="s">
        <v>101</v>
      </c>
    </row>
    <row r="28" spans="2:14" ht="13.5" customHeight="1">
      <c r="B28" s="323" t="s">
        <v>150</v>
      </c>
      <c r="C28" s="324">
        <f>'AREAS '!U32</f>
        <v>320</v>
      </c>
      <c r="D28" s="325" t="s">
        <v>101</v>
      </c>
      <c r="E28" s="326"/>
      <c r="F28" s="327"/>
      <c r="G28" s="335"/>
      <c r="H28" s="327"/>
      <c r="I28" s="324"/>
      <c r="J28" s="334"/>
      <c r="K28" s="324"/>
      <c r="L28" s="336"/>
      <c r="M28" s="332">
        <f t="shared" si="0"/>
        <v>320</v>
      </c>
      <c r="N28" s="333" t="s">
        <v>101</v>
      </c>
    </row>
    <row r="29" spans="2:14" ht="13.5" customHeight="1">
      <c r="B29" s="323" t="s">
        <v>151</v>
      </c>
      <c r="C29" s="324">
        <f>'AREAS '!U33</f>
        <v>320</v>
      </c>
      <c r="D29" s="325" t="s">
        <v>101</v>
      </c>
      <c r="E29" s="326"/>
      <c r="F29" s="327"/>
      <c r="G29" s="335"/>
      <c r="H29" s="327"/>
      <c r="I29" s="324"/>
      <c r="J29" s="334"/>
      <c r="K29" s="324"/>
      <c r="L29" s="336"/>
      <c r="M29" s="332">
        <f t="shared" si="0"/>
        <v>320</v>
      </c>
      <c r="N29" s="333" t="s">
        <v>101</v>
      </c>
    </row>
    <row r="30" spans="2:14" ht="13.5" customHeight="1">
      <c r="B30" s="323" t="s">
        <v>152</v>
      </c>
      <c r="C30" s="324">
        <f>'AREAS '!U34</f>
        <v>320</v>
      </c>
      <c r="D30" s="325" t="s">
        <v>101</v>
      </c>
      <c r="E30" s="326"/>
      <c r="F30" s="327"/>
      <c r="G30" s="335"/>
      <c r="H30" s="327"/>
      <c r="I30" s="324"/>
      <c r="J30" s="334"/>
      <c r="K30" s="324"/>
      <c r="L30" s="336"/>
      <c r="M30" s="332">
        <f t="shared" si="0"/>
        <v>320</v>
      </c>
      <c r="N30" s="333" t="s">
        <v>101</v>
      </c>
    </row>
    <row r="31" spans="2:14" ht="13.5" customHeight="1">
      <c r="B31" s="323" t="s">
        <v>153</v>
      </c>
      <c r="C31" s="324">
        <f>'AREAS '!U35</f>
        <v>320</v>
      </c>
      <c r="D31" s="325" t="s">
        <v>101</v>
      </c>
      <c r="E31" s="326"/>
      <c r="F31" s="327"/>
      <c r="G31" s="335"/>
      <c r="H31" s="327"/>
      <c r="I31" s="324"/>
      <c r="J31" s="334"/>
      <c r="K31" s="324"/>
      <c r="L31" s="336"/>
      <c r="M31" s="332">
        <f t="shared" si="0"/>
        <v>320</v>
      </c>
      <c r="N31" s="333" t="s">
        <v>101</v>
      </c>
    </row>
    <row r="32" spans="2:14" ht="13.5" customHeight="1">
      <c r="B32" s="323" t="s">
        <v>154</v>
      </c>
      <c r="C32" s="324">
        <f>'AREAS '!U36</f>
        <v>313.92999999999995</v>
      </c>
      <c r="D32" s="325" t="s">
        <v>101</v>
      </c>
      <c r="E32" s="326"/>
      <c r="F32" s="327"/>
      <c r="G32" s="335"/>
      <c r="H32" s="327"/>
      <c r="I32" s="324"/>
      <c r="J32" s="334"/>
      <c r="K32" s="324"/>
      <c r="L32" s="336"/>
      <c r="M32" s="332">
        <f t="shared" si="0"/>
        <v>313.92999999999995</v>
      </c>
      <c r="N32" s="333" t="s">
        <v>101</v>
      </c>
    </row>
    <row r="33" spans="2:14" ht="13.5" customHeight="1" thickBot="1">
      <c r="B33" s="323" t="s">
        <v>35</v>
      </c>
      <c r="C33" s="324">
        <f>'AREAS '!U37</f>
        <v>156.37</v>
      </c>
      <c r="D33" s="325" t="s">
        <v>101</v>
      </c>
      <c r="E33" s="326"/>
      <c r="F33" s="327"/>
      <c r="G33" s="335"/>
      <c r="H33" s="327"/>
      <c r="I33" s="324"/>
      <c r="J33" s="334"/>
      <c r="K33" s="324"/>
      <c r="L33" s="336"/>
      <c r="M33" s="332">
        <f t="shared" si="0"/>
        <v>156.37</v>
      </c>
      <c r="N33" s="333" t="s">
        <v>101</v>
      </c>
    </row>
    <row r="34" spans="2:14" ht="13.5" customHeight="1" thickBot="1">
      <c r="B34" s="339" t="s">
        <v>159</v>
      </c>
      <c r="C34" s="340"/>
      <c r="D34" s="340"/>
      <c r="E34" s="340"/>
      <c r="F34" s="340"/>
      <c r="G34" s="341"/>
      <c r="H34" s="341"/>
      <c r="I34" s="341"/>
      <c r="J34" s="341"/>
      <c r="K34" s="340"/>
      <c r="L34" s="340"/>
      <c r="M34" s="627"/>
      <c r="N34" s="628"/>
    </row>
    <row r="35" spans="2:14" ht="13.5" customHeight="1">
      <c r="B35" s="339" t="s">
        <v>137</v>
      </c>
      <c r="C35" s="340"/>
      <c r="D35" s="340"/>
      <c r="E35" s="340"/>
      <c r="F35" s="340"/>
      <c r="G35" s="341"/>
      <c r="H35" s="341"/>
      <c r="I35" s="341"/>
      <c r="J35" s="341"/>
      <c r="K35" s="340"/>
      <c r="L35" s="340"/>
      <c r="M35" s="342">
        <f>SUM(M6:M33)</f>
        <v>9417.9800000000014</v>
      </c>
      <c r="N35" s="343" t="s">
        <v>101</v>
      </c>
    </row>
    <row r="36" spans="2:14" ht="13.5" customHeight="1">
      <c r="B36" s="588" t="s">
        <v>138</v>
      </c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344">
        <v>48.83</v>
      </c>
      <c r="N36" s="345" t="s">
        <v>101</v>
      </c>
    </row>
    <row r="37" spans="2:14" ht="13.5" customHeight="1" thickBot="1">
      <c r="B37" s="351" t="s">
        <v>140</v>
      </c>
      <c r="C37" s="352"/>
      <c r="D37" s="352"/>
      <c r="E37" s="353"/>
      <c r="F37" s="353"/>
      <c r="G37" s="354"/>
      <c r="H37" s="354"/>
      <c r="I37" s="354"/>
      <c r="J37" s="354"/>
      <c r="K37" s="352"/>
      <c r="L37" s="352"/>
      <c r="M37" s="355">
        <f>'AREAS '!D4</f>
        <v>552.5</v>
      </c>
      <c r="N37" s="356" t="s">
        <v>101</v>
      </c>
    </row>
    <row r="38" spans="2:14" ht="13.5" customHeight="1">
      <c r="B38" s="346" t="s">
        <v>139</v>
      </c>
      <c r="C38" s="347"/>
      <c r="D38" s="347"/>
      <c r="E38" s="348"/>
      <c r="F38" s="349"/>
      <c r="G38" s="349"/>
      <c r="H38" s="349"/>
      <c r="I38" s="349"/>
      <c r="J38" s="349"/>
      <c r="K38" s="590">
        <f>M38/M37</f>
        <v>0.40814479638009049</v>
      </c>
      <c r="L38" s="590"/>
      <c r="M38" s="344">
        <f>M37-M12-7</f>
        <v>225.5</v>
      </c>
      <c r="N38" s="350" t="s">
        <v>101</v>
      </c>
    </row>
  </sheetData>
  <mergeCells count="10">
    <mergeCell ref="B36:L36"/>
    <mergeCell ref="K38:L38"/>
    <mergeCell ref="B2:N2"/>
    <mergeCell ref="B3:B5"/>
    <mergeCell ref="C3:D5"/>
    <mergeCell ref="E3:F5"/>
    <mergeCell ref="G3:H5"/>
    <mergeCell ref="I3:J5"/>
    <mergeCell ref="K3:L5"/>
    <mergeCell ref="M3:N5"/>
  </mergeCells>
  <phoneticPr fontId="49" type="noConversion"/>
  <pageMargins left="0.7" right="0.7" top="0.75" bottom="0.75" header="0.3" footer="0.3"/>
  <pageSetup paperSize="9" orientation="portrait" horizontalDpi="4294967293" verticalDpi="4294967293" r:id="rId1"/>
  <ignoredErrors>
    <ignoredError sqref="M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CDD1-60EE-485A-B1C8-FFC18024C658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I11"/>
  <sheetViews>
    <sheetView workbookViewId="0">
      <selection activeCell="I13" sqref="I13"/>
    </sheetView>
  </sheetViews>
  <sheetFormatPr baseColWidth="10" defaultColWidth="11.54296875" defaultRowHeight="14.5"/>
  <sheetData>
    <row r="3" spans="1:35" s="2" customFormat="1" ht="31.15" customHeight="1" thickBot="1">
      <c r="A3" s="1"/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4"/>
      <c r="AG3" s="3"/>
      <c r="AH3" s="1"/>
      <c r="AI3" s="1"/>
    </row>
    <row r="4" spans="1:35" s="2" customFormat="1" ht="22.15" customHeight="1" thickBot="1">
      <c r="A4" s="37" t="s">
        <v>92</v>
      </c>
      <c r="B4" s="12">
        <f>SUM(B6:B10)</f>
        <v>105</v>
      </c>
      <c r="C4" s="617" t="s">
        <v>89</v>
      </c>
      <c r="D4" s="618"/>
      <c r="E4" s="618"/>
      <c r="F4" s="618"/>
      <c r="G4" s="618"/>
      <c r="H4" s="618"/>
      <c r="I4" s="618"/>
      <c r="J4" s="618"/>
      <c r="K4" s="618"/>
      <c r="L4" s="619"/>
      <c r="M4" s="13" t="s">
        <v>82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2" customFormat="1" ht="22.15" customHeight="1" thickBot="1">
      <c r="A5" s="1"/>
      <c r="B5" s="620" t="s">
        <v>90</v>
      </c>
      <c r="C5" s="621"/>
      <c r="D5" s="621"/>
      <c r="E5" s="621"/>
      <c r="F5" s="621"/>
      <c r="G5" s="621"/>
      <c r="H5" s="621"/>
      <c r="I5" s="621"/>
      <c r="J5" s="622" t="s">
        <v>83</v>
      </c>
      <c r="K5" s="622"/>
      <c r="L5" s="14" t="s">
        <v>84</v>
      </c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2" customFormat="1" ht="22.15" customHeight="1">
      <c r="A6" s="1"/>
      <c r="B6" s="6">
        <f>COUNT('AREAS '!C15:C36,'AREAS '!G15:G36)</f>
        <v>42</v>
      </c>
      <c r="C6" s="16" t="s">
        <v>87</v>
      </c>
      <c r="D6" s="17"/>
      <c r="E6" s="18" t="s">
        <v>38</v>
      </c>
      <c r="F6" s="16"/>
      <c r="G6" s="17"/>
      <c r="H6" s="17"/>
      <c r="I6" s="17"/>
      <c r="J6" s="611">
        <f>SUM('AREAS '!C16:C36,'AREAS '!D15:E36,'AREAS '!G15:G36)</f>
        <v>4543.6500000000015</v>
      </c>
      <c r="K6" s="612"/>
      <c r="L6" s="615">
        <f>J6/'AREAS '!O38</f>
        <v>0.74734035554035072</v>
      </c>
      <c r="M6" s="19">
        <f>B6/B4</f>
        <v>0.4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s="2" customFormat="1" ht="22.15" customHeight="1" thickBot="1">
      <c r="A7" s="1"/>
      <c r="B7" s="20">
        <f>COUNT('AREAS '!D15:E36)</f>
        <v>42</v>
      </c>
      <c r="C7" s="21" t="s">
        <v>88</v>
      </c>
      <c r="D7" s="22"/>
      <c r="E7" s="23" t="s">
        <v>5</v>
      </c>
      <c r="F7" s="21"/>
      <c r="G7" s="22"/>
      <c r="H7" s="22"/>
      <c r="I7" s="22"/>
      <c r="J7" s="613"/>
      <c r="K7" s="614"/>
      <c r="L7" s="616"/>
      <c r="M7" s="24">
        <f>B7/B4</f>
        <v>0.4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2" customFormat="1" ht="22.15" customHeight="1" thickBot="1">
      <c r="A8" s="1"/>
      <c r="B8" s="609" t="s">
        <v>91</v>
      </c>
      <c r="C8" s="610"/>
      <c r="D8" s="610"/>
      <c r="E8" s="610"/>
      <c r="F8" s="610"/>
      <c r="G8" s="610"/>
      <c r="H8" s="610"/>
      <c r="I8" s="610"/>
      <c r="J8" s="25"/>
      <c r="K8" s="25"/>
      <c r="L8" s="26"/>
      <c r="M8" s="2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" customFormat="1" ht="22.15" customHeight="1">
      <c r="A9" s="1"/>
      <c r="B9" s="7">
        <f>COUNT('AREAS '!F15:F36,'AREAS '!H15:H36,'AREAS '!K16:M36)</f>
        <v>21</v>
      </c>
      <c r="C9" s="28" t="s">
        <v>85</v>
      </c>
      <c r="D9" s="29"/>
      <c r="E9" s="30" t="s">
        <v>5</v>
      </c>
      <c r="F9" s="28"/>
      <c r="G9" s="29"/>
      <c r="H9" s="29"/>
      <c r="I9" s="29"/>
      <c r="J9" s="611">
        <f>SUM('AREAS '!F15:F36,'AREAS '!H15:H36,'AREAS '!I15:I36,'AREAS '!J16:M36)</f>
        <v>1464.89</v>
      </c>
      <c r="K9" s="612"/>
      <c r="L9" s="615">
        <f>J9/'AREAS '!O38</f>
        <v>0.24094536626445789</v>
      </c>
      <c r="M9" s="24">
        <f>B9/B4</f>
        <v>0.2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s="2" customFormat="1" ht="22.15" customHeight="1" thickBot="1">
      <c r="A10" s="1"/>
      <c r="B10" s="31">
        <f>COUNT('AREAS '!I15:J36)</f>
        <v>0</v>
      </c>
      <c r="C10" s="32" t="s">
        <v>86</v>
      </c>
      <c r="D10" s="33"/>
      <c r="E10" s="34" t="s">
        <v>4</v>
      </c>
      <c r="F10" s="32"/>
      <c r="G10" s="33"/>
      <c r="H10" s="33"/>
      <c r="I10" s="33"/>
      <c r="J10" s="613"/>
      <c r="K10" s="614"/>
      <c r="L10" s="616"/>
      <c r="M10" s="35">
        <f>B10/B4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s="2" customFormat="1" ht="22.15" customHeight="1" thickBot="1">
      <c r="A11" s="1"/>
      <c r="B11" s="5"/>
      <c r="C11" s="8"/>
      <c r="D11" s="5"/>
      <c r="E11" s="5"/>
      <c r="F11" s="5"/>
      <c r="G11" s="5"/>
      <c r="H11" s="5"/>
      <c r="I11" s="5"/>
      <c r="J11" s="5"/>
      <c r="K11" s="5"/>
      <c r="L11" s="5"/>
      <c r="M11" s="36">
        <f>SUM(M6:M10)</f>
        <v>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</sheetData>
  <mergeCells count="8">
    <mergeCell ref="B8:I8"/>
    <mergeCell ref="J9:K10"/>
    <mergeCell ref="L9:L10"/>
    <mergeCell ref="C4:L4"/>
    <mergeCell ref="B5:I5"/>
    <mergeCell ref="J5:K5"/>
    <mergeCell ref="J6:K7"/>
    <mergeCell ref="L6:L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RESUMEN</vt:lpstr>
      <vt:lpstr>AREAS </vt:lpstr>
      <vt:lpstr>UBICACION</vt:lpstr>
      <vt:lpstr>Hoja2</vt:lpstr>
      <vt:lpstr>Hoja1</vt:lpstr>
      <vt:lpstr>'AREAS '!Área_de_impresión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Claudia Eyzaguirre</dc:creator>
  <cp:lastModifiedBy>Diego  Arrospide</cp:lastModifiedBy>
  <cp:lastPrinted>2026-01-07T18:16:41Z</cp:lastPrinted>
  <dcterms:created xsi:type="dcterms:W3CDTF">2011-04-01T18:09:00Z</dcterms:created>
  <dcterms:modified xsi:type="dcterms:W3CDTF">2026-04-10T23:09:33Z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DF3E2B5994214E60B80CAD47F7970870_13</vt:lpwstr>
  </property>
  <property fmtid="{D5CDD505-2E9C-101B-9397-08002B2CF9AE}" pid="3" name="KSOProductBuildVer">
    <vt:lpwstr>1033-12.2.0.19805</vt:lpwstr>
  </property>
</Properties>
</file>